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Server-02\홈랩\!방송팀\서류 자료\매출자료\매출 증빙자료\기절베개 판매수량\"/>
    </mc:Choice>
  </mc:AlternateContent>
  <xr:revisionPtr revIDLastSave="0" documentId="13_ncr:1_{7D247732-5DC2-441B-9732-5C37FC52CF8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판매수량" sheetId="1" r:id="rId1"/>
    <sheet name="SCM실적표" sheetId="2" r:id="rId2"/>
  </sheets>
  <definedNames>
    <definedName name="_xlnm.Print_Area" localSheetId="1">SCM실적표!$A$1:$S$146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7" i="2" l="1"/>
  <c r="X196" i="2"/>
  <c r="X195" i="2"/>
  <c r="X194" i="2"/>
  <c r="C56" i="1"/>
  <c r="B56" i="1"/>
  <c r="C50" i="1"/>
  <c r="V184" i="2"/>
  <c r="V180" i="2"/>
  <c r="V179" i="2"/>
  <c r="B50" i="1"/>
  <c r="J58" i="2" l="1"/>
  <c r="J16" i="2"/>
  <c r="J29" i="2"/>
  <c r="C33" i="1" l="1"/>
  <c r="C32" i="1"/>
  <c r="C31" i="1"/>
  <c r="C30" i="1"/>
  <c r="C29" i="1"/>
  <c r="C28" i="1"/>
  <c r="C27" i="1"/>
  <c r="C26" i="1"/>
  <c r="C25" i="1"/>
  <c r="C24" i="1"/>
  <c r="B36" i="1" l="1"/>
  <c r="B22" i="1"/>
  <c r="B8" i="1"/>
  <c r="B57" i="1" s="1"/>
  <c r="C22" i="1"/>
  <c r="K69" i="2"/>
  <c r="K68" i="2"/>
  <c r="C36" i="1" l="1"/>
  <c r="C8" i="1"/>
  <c r="H111" i="2"/>
  <c r="C111" i="2"/>
  <c r="M97" i="2"/>
  <c r="H97" i="2"/>
  <c r="C97" i="2"/>
  <c r="N85" i="2"/>
  <c r="H85" i="2"/>
  <c r="C85" i="2"/>
  <c r="J65" i="2"/>
  <c r="J51" i="2"/>
  <c r="J44" i="2"/>
  <c r="J37" i="2"/>
  <c r="J23" i="2"/>
  <c r="J9" i="2"/>
  <c r="G44" i="2"/>
  <c r="C57" i="1" l="1"/>
  <c r="G65" i="2"/>
  <c r="G58" i="2"/>
  <c r="G51" i="2"/>
  <c r="G37" i="2"/>
  <c r="G29" i="2"/>
  <c r="G23" i="2"/>
  <c r="G16" i="2"/>
  <c r="G9" i="2"/>
</calcChain>
</file>

<file path=xl/sharedStrings.xml><?xml version="1.0" encoding="utf-8"?>
<sst xmlns="http://schemas.openxmlformats.org/spreadsheetml/2006/main" count="119" uniqueCount="94">
  <si>
    <t>합계</t>
    <phoneticPr fontId="1" type="noConversion"/>
  </si>
  <si>
    <t>10월</t>
    <phoneticPr fontId="1" type="noConversion"/>
  </si>
  <si>
    <t>9월</t>
    <phoneticPr fontId="1" type="noConversion"/>
  </si>
  <si>
    <t>8월</t>
    <phoneticPr fontId="1" type="noConversion"/>
  </si>
  <si>
    <t>7월</t>
    <phoneticPr fontId="1" type="noConversion"/>
  </si>
  <si>
    <t>6월</t>
    <phoneticPr fontId="1" type="noConversion"/>
  </si>
  <si>
    <t>5월</t>
    <phoneticPr fontId="1" type="noConversion"/>
  </si>
  <si>
    <t>4월</t>
    <phoneticPr fontId="1" type="noConversion"/>
  </si>
  <si>
    <t>3월</t>
    <phoneticPr fontId="1" type="noConversion"/>
  </si>
  <si>
    <t xml:space="preserve">2월 </t>
    <phoneticPr fontId="1" type="noConversion"/>
  </si>
  <si>
    <t>1월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</si>
  <si>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</si>
  <si>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</si>
  <si>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</si>
  <si>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</si>
  <si>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</si>
  <si>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</si>
  <si>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</si>
  <si>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</si>
  <si>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</si>
  <si>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</si>
  <si>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</si>
  <si>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2018년도</t>
    <phoneticPr fontId="1" type="noConversion"/>
  </si>
  <si>
    <t>2019년도</t>
    <phoneticPr fontId="1" type="noConversion"/>
  </si>
  <si>
    <t>합계</t>
    <phoneticPr fontId="1" type="noConversion"/>
  </si>
  <si>
    <t>2017년도</t>
    <phoneticPr fontId="1" type="noConversion"/>
  </si>
  <si>
    <t>7월</t>
    <phoneticPr fontId="1" type="noConversion"/>
  </si>
  <si>
    <t>8월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</si>
  <si>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</si>
  <si>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</si>
  <si>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</si>
  <si>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17년 7월</t>
    <phoneticPr fontId="4" type="noConversion"/>
  </si>
  <si>
    <t>단품</t>
    <phoneticPr fontId="4" type="noConversion"/>
  </si>
  <si>
    <t>17년 8월</t>
    <phoneticPr fontId="4" type="noConversion"/>
  </si>
  <si>
    <t>단품</t>
    <phoneticPr fontId="4" type="noConversion"/>
  </si>
  <si>
    <t>17년9월</t>
    <phoneticPr fontId="4" type="noConversion"/>
  </si>
  <si>
    <t>17년 10월</t>
    <phoneticPr fontId="4" type="noConversion"/>
  </si>
  <si>
    <t>17년 11월</t>
    <phoneticPr fontId="4" type="noConversion"/>
  </si>
  <si>
    <t>17년 12월</t>
    <phoneticPr fontId="4" type="noConversion"/>
  </si>
  <si>
    <t>단품</t>
    <phoneticPr fontId="4" type="noConversion"/>
  </si>
  <si>
    <t>18년 1월</t>
    <phoneticPr fontId="4" type="noConversion"/>
  </si>
  <si>
    <t>18년 2월</t>
    <phoneticPr fontId="4" type="noConversion"/>
  </si>
  <si>
    <t>18년 3월</t>
    <phoneticPr fontId="4" type="noConversion"/>
  </si>
  <si>
    <t>18년 4월</t>
    <phoneticPr fontId="4" type="noConversion"/>
  </si>
  <si>
    <t>18년 5월</t>
    <phoneticPr fontId="1" type="noConversion"/>
  </si>
  <si>
    <t>18년 6월</t>
    <phoneticPr fontId="1" type="noConversion"/>
  </si>
  <si>
    <t>18년 7월</t>
    <phoneticPr fontId="1" type="noConversion"/>
  </si>
  <si>
    <t>18년 8월</t>
    <phoneticPr fontId="1" type="noConversion"/>
  </si>
  <si>
    <t>18년 9월</t>
    <phoneticPr fontId="1" type="noConversion"/>
  </si>
  <si>
    <t>18년 10월</t>
    <phoneticPr fontId="1" type="noConversion"/>
  </si>
  <si>
    <t>18년 11월</t>
    <phoneticPr fontId="1" type="noConversion"/>
  </si>
  <si>
    <t>18년 12월</t>
    <phoneticPr fontId="1" type="noConversion"/>
  </si>
  <si>
    <t>19년 1월</t>
    <phoneticPr fontId="1" type="noConversion"/>
  </si>
  <si>
    <t>19년 2월</t>
    <phoneticPr fontId="1" type="noConversion"/>
  </si>
  <si>
    <t>19년 3월</t>
    <phoneticPr fontId="1" type="noConversion"/>
  </si>
  <si>
    <t>19년 5월</t>
    <phoneticPr fontId="1" type="noConversion"/>
  </si>
  <si>
    <t>19년 6월</t>
    <phoneticPr fontId="1" type="noConversion"/>
  </si>
  <si>
    <t>19년 9월</t>
    <phoneticPr fontId="1" type="noConversion"/>
  </si>
  <si>
    <t>19년 10월</t>
    <phoneticPr fontId="1" type="noConversion"/>
  </si>
  <si>
    <t>19년 4월</t>
    <phoneticPr fontId="1" type="noConversion"/>
  </si>
  <si>
    <t>19년 7월</t>
    <phoneticPr fontId="1" type="noConversion"/>
  </si>
  <si>
    <t>19년 8월</t>
    <phoneticPr fontId="1" type="noConversion"/>
  </si>
  <si>
    <t>**판매수량 참조기준:  10월 홈앤쇼핑 SCM 주문수량 4개세트 7,165 /2개세트 1,443</t>
    <phoneticPr fontId="1" type="noConversion"/>
  </si>
  <si>
    <t>매출</t>
    <phoneticPr fontId="1" type="noConversion"/>
  </si>
  <si>
    <t>11월</t>
    <phoneticPr fontId="1" type="noConversion"/>
  </si>
  <si>
    <t>12월</t>
    <phoneticPr fontId="1" type="noConversion"/>
  </si>
  <si>
    <t>19년 11월</t>
    <phoneticPr fontId="1" type="noConversion"/>
  </si>
  <si>
    <t>19년 12월</t>
    <phoneticPr fontId="1" type="noConversion"/>
  </si>
  <si>
    <t>`</t>
    <phoneticPr fontId="1" type="noConversion"/>
  </si>
  <si>
    <t>20년 1월</t>
    <phoneticPr fontId="1" type="noConversion"/>
  </si>
  <si>
    <t>20년 2월</t>
    <phoneticPr fontId="1" type="noConversion"/>
  </si>
  <si>
    <t>20년 3월</t>
    <phoneticPr fontId="1" type="noConversion"/>
  </si>
  <si>
    <t>20년 4월</t>
    <phoneticPr fontId="1" type="noConversion"/>
  </si>
  <si>
    <t>2020년도</t>
    <phoneticPr fontId="1" type="noConversion"/>
  </si>
  <si>
    <t>브랜드 판매 매출</t>
    <phoneticPr fontId="1" type="noConversion"/>
  </si>
  <si>
    <t>홈앤쇼핑</t>
    <phoneticPr fontId="1" type="noConversion"/>
  </si>
  <si>
    <t>5월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</si>
  <si>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</si>
  <si>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</si>
  <si>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</si>
  <si>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</si>
  <si>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20년 5월</t>
    <phoneticPr fontId="1" type="noConversion"/>
  </si>
  <si>
    <t>20년 6월</t>
    <phoneticPr fontId="1" type="noConversion"/>
  </si>
  <si>
    <t>20년 7월</t>
    <phoneticPr fontId="1" type="noConversion"/>
  </si>
  <si>
    <t>20년 8월</t>
    <phoneticPr fontId="1" type="noConversion"/>
  </si>
  <si>
    <t>20년 9월</t>
    <phoneticPr fontId="1" type="noConversion"/>
  </si>
  <si>
    <t>20년 10월</t>
    <phoneticPr fontId="1" type="noConversion"/>
  </si>
  <si>
    <t>20년 11월</t>
    <phoneticPr fontId="1" type="noConversion"/>
  </si>
  <si>
    <t>20년 12월</t>
    <phoneticPr fontId="1" type="noConversion"/>
  </si>
  <si>
    <t>2021년도</t>
    <phoneticPr fontId="1" type="noConversion"/>
  </si>
  <si>
    <t>21년 1월</t>
    <phoneticPr fontId="1" type="noConversion"/>
  </si>
  <si>
    <t>21년 2월</t>
    <phoneticPr fontId="1" type="noConversion"/>
  </si>
  <si>
    <t>21년 3월</t>
    <phoneticPr fontId="1" type="noConversion"/>
  </si>
  <si>
    <t>21년 4월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</si>
</sst>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월&quot;\ d&quot;일&quot;;@"/>
    <numFmt numFmtId="178" formatCode="&quot;₩&quot;#,##0_);[Red]\(&quot;₩&quot;#,##0\)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0" fontId="2" fillId="0" borderId="0" xfId="0" applyFont="1">
      <alignment vertical="center"/>
    </xf>
    <xf numFmtId="0" fontId="2" fillId="4" borderId="2" xfId="0" applyFont="1" applyFill="1" applyBorder="1">
      <alignment vertical="center"/>
    </xf>
    <xf numFmtId="176" fontId="2" fillId="4" borderId="2" xfId="0" applyNumberFormat="1" applyFont="1" applyFill="1" applyBorder="1">
      <alignment vertical="center"/>
    </xf>
    <xf numFmtId="177" fontId="0" fillId="0" borderId="1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left" vertical="center"/>
    </xf>
    <xf numFmtId="177" fontId="3" fillId="0" borderId="3" xfId="0" applyNumberFormat="1" applyFont="1" applyBorder="1" applyAlignment="1">
      <alignment horizontal="left" vertical="center"/>
    </xf>
    <xf numFmtId="176" fontId="3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>
      <alignment vertical="center"/>
    </xf>
    <xf numFmtId="0" fontId="2" fillId="6" borderId="0" xfId="0" applyFont="1" applyFill="1">
      <alignment vertical="center"/>
    </xf>
    <xf numFmtId="178" fontId="5" fillId="0" borderId="7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178" fontId="5" fillId="0" borderId="9" xfId="0" applyNumberFormat="1" applyFont="1" applyBorder="1" applyAlignment="1">
      <alignment horizontal="center" vertical="center"/>
    </xf>
    <xf numFmtId="176" fontId="2" fillId="6" borderId="6" xfId="0" applyNumberFormat="1" applyFont="1" applyFill="1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0" fillId="0" borderId="0" xfId="0" applyNumberFormat="1">
      <alignment vertical="center"/>
    </xf>
    <xf numFmtId="178" fontId="0" fillId="7" borderId="0" xfId="0" applyNumberFormat="1" applyFill="1">
      <alignment vertical="center"/>
    </xf>
    <xf numFmtId="0" fontId="0" fillId="7" borderId="0" xfId="0" applyFill="1" applyAlignment="1">
      <alignment horizontal="center" vertical="center"/>
    </xf>
    <xf numFmtId="176" fontId="2" fillId="2" borderId="6" xfId="0" applyNumberFormat="1" applyFont="1" applyFill="1" applyBorder="1" applyAlignment="1">
      <alignment horizontal="right" vertical="center"/>
    </xf>
    <xf numFmtId="178" fontId="2" fillId="0" borderId="0" xfId="0" applyNumberFormat="1" applyFont="1" applyBorder="1">
      <alignment vertical="center"/>
    </xf>
    <xf numFmtId="14" fontId="0" fillId="0" borderId="2" xfId="0" applyNumberFormat="1" applyFill="1" applyBorder="1">
      <alignment vertical="center"/>
    </xf>
    <xf numFmtId="176" fontId="0" fillId="6" borderId="2" xfId="0" applyNumberFormat="1" applyFill="1" applyBorder="1">
      <alignment vertical="center"/>
    </xf>
    <xf numFmtId="178" fontId="6" fillId="6" borderId="0" xfId="0" applyNumberFormat="1" applyFont="1" applyFill="1">
      <alignment vertical="center"/>
    </xf>
    <xf numFmtId="3" fontId="0" fillId="0" borderId="0" xfId="0" applyNumberFormat="1">
      <alignment vertical="center"/>
    </xf>
    <xf numFmtId="0" fontId="2" fillId="4" borderId="14" xfId="0" applyFont="1" applyFill="1" applyBorder="1">
      <alignment vertical="center"/>
    </xf>
    <xf numFmtId="176" fontId="2" fillId="4" borderId="15" xfId="0" applyNumberFormat="1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26" Type="http://schemas.openxmlformats.org/officeDocument/2006/relationships/image" Target="../media/image27.png"/><Relationship Id="rId39" Type="http://schemas.openxmlformats.org/officeDocument/2006/relationships/image" Target="../media/image40.png"/><Relationship Id="rId21" Type="http://schemas.openxmlformats.org/officeDocument/2006/relationships/image" Target="../media/image22.png"/><Relationship Id="rId34" Type="http://schemas.openxmlformats.org/officeDocument/2006/relationships/image" Target="../media/image35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2" Type="http://schemas.openxmlformats.org/officeDocument/2006/relationships/image" Target="../media/image3.png"/><Relationship Id="rId16" Type="http://schemas.openxmlformats.org/officeDocument/2006/relationships/image" Target="../media/image17.png"/><Relationship Id="rId20" Type="http://schemas.openxmlformats.org/officeDocument/2006/relationships/image" Target="../media/image21.png"/><Relationship Id="rId29" Type="http://schemas.openxmlformats.org/officeDocument/2006/relationships/image" Target="../media/image30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19" Type="http://schemas.openxmlformats.org/officeDocument/2006/relationships/image" Target="../media/image20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3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6</xdr:row>
      <xdr:rowOff>76200</xdr:rowOff>
    </xdr:from>
    <xdr:to>
      <xdr:col>15</xdr:col>
      <xdr:colOff>153554</xdr:colOff>
      <xdr:row>31</xdr:row>
      <xdr:rowOff>96008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6675" y="1457325"/>
          <a:ext cx="8268854" cy="54300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200025</xdr:rowOff>
    </xdr:from>
    <xdr:to>
      <xdr:col>9</xdr:col>
      <xdr:colOff>361950</xdr:colOff>
      <xdr:row>7</xdr:row>
      <xdr:rowOff>152400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0025"/>
          <a:ext cx="6867525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9</xdr:col>
      <xdr:colOff>428625</xdr:colOff>
      <xdr:row>14</xdr:row>
      <xdr:rowOff>85725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69532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9</xdr:col>
      <xdr:colOff>409575</xdr:colOff>
      <xdr:row>21</xdr:row>
      <xdr:rowOff>95250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2350"/>
          <a:ext cx="69342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9</xdr:col>
      <xdr:colOff>361950</xdr:colOff>
      <xdr:row>27</xdr:row>
      <xdr:rowOff>200025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29200"/>
          <a:ext cx="68865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9</xdr:col>
      <xdr:colOff>381000</xdr:colOff>
      <xdr:row>35</xdr:row>
      <xdr:rowOff>85725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96050"/>
          <a:ext cx="69056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9</xdr:col>
      <xdr:colOff>390525</xdr:colOff>
      <xdr:row>42</xdr:row>
      <xdr:rowOff>19050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62900"/>
          <a:ext cx="69151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9</xdr:col>
      <xdr:colOff>352425</xdr:colOff>
      <xdr:row>49</xdr:row>
      <xdr:rowOff>47625</xdr:rowOff>
    </xdr:to>
    <xdr:pic>
      <xdr:nvPicPr>
        <xdr:cNvPr id="8" name="그림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68770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9</xdr:col>
      <xdr:colOff>352425</xdr:colOff>
      <xdr:row>56</xdr:row>
      <xdr:rowOff>0</xdr:rowOff>
    </xdr:to>
    <xdr:pic>
      <xdr:nvPicPr>
        <xdr:cNvPr id="9" name="그림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96600"/>
          <a:ext cx="68770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9</xdr:col>
      <xdr:colOff>381000</xdr:colOff>
      <xdr:row>63</xdr:row>
      <xdr:rowOff>19050</xdr:rowOff>
    </xdr:to>
    <xdr:pic>
      <xdr:nvPicPr>
        <xdr:cNvPr id="10" name="그림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63450"/>
          <a:ext cx="69056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3</xdr:col>
      <xdr:colOff>495300</xdr:colOff>
      <xdr:row>83</xdr:row>
      <xdr:rowOff>123826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5297150"/>
          <a:ext cx="2752725" cy="2219326"/>
        </a:xfrm>
        <a:prstGeom prst="rect">
          <a:avLst/>
        </a:prstGeom>
      </xdr:spPr>
    </xdr:pic>
    <xdr:clientData/>
  </xdr:twoCellAnchor>
  <xdr:twoCellAnchor editAs="oneCell">
    <xdr:from>
      <xdr:col>5</xdr:col>
      <xdr:colOff>19051</xdr:colOff>
      <xdr:row>73</xdr:row>
      <xdr:rowOff>25447</xdr:rowOff>
    </xdr:from>
    <xdr:to>
      <xdr:col>9</xdr:col>
      <xdr:colOff>19051</xdr:colOff>
      <xdr:row>83</xdr:row>
      <xdr:rowOff>133350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448051" y="15322597"/>
          <a:ext cx="2743200" cy="2203403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73</xdr:row>
      <xdr:rowOff>1</xdr:rowOff>
    </xdr:from>
    <xdr:to>
      <xdr:col>14</xdr:col>
      <xdr:colOff>95250</xdr:colOff>
      <xdr:row>83</xdr:row>
      <xdr:rowOff>19051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858000" y="15297151"/>
          <a:ext cx="3438525" cy="2114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1</xdr:rowOff>
    </xdr:from>
    <xdr:to>
      <xdr:col>3</xdr:col>
      <xdr:colOff>495300</xdr:colOff>
      <xdr:row>95</xdr:row>
      <xdr:rowOff>171450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8021301"/>
          <a:ext cx="2752725" cy="2057399"/>
        </a:xfrm>
        <a:prstGeom prst="rect">
          <a:avLst/>
        </a:prstGeom>
      </xdr:spPr>
    </xdr:pic>
    <xdr:clientData/>
  </xdr:twoCellAnchor>
  <xdr:twoCellAnchor editAs="oneCell">
    <xdr:from>
      <xdr:col>5</xdr:col>
      <xdr:colOff>1</xdr:colOff>
      <xdr:row>86</xdr:row>
      <xdr:rowOff>1</xdr:rowOff>
    </xdr:from>
    <xdr:to>
      <xdr:col>9</xdr:col>
      <xdr:colOff>19051</xdr:colOff>
      <xdr:row>95</xdr:row>
      <xdr:rowOff>171451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429001" y="18021301"/>
          <a:ext cx="2762250" cy="205740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47626</xdr:colOff>
      <xdr:row>85</xdr:row>
      <xdr:rowOff>209549</xdr:rowOff>
    </xdr:from>
    <xdr:to>
      <xdr:col>13</xdr:col>
      <xdr:colOff>352425</xdr:colOff>
      <xdr:row>95</xdr:row>
      <xdr:rowOff>123824</xdr:rowOff>
    </xdr:to>
    <xdr:pic>
      <xdr:nvPicPr>
        <xdr:cNvPr id="18" name="그림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105651" y="18021299"/>
          <a:ext cx="2762249" cy="200977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99</xdr:row>
      <xdr:rowOff>0</xdr:rowOff>
    </xdr:from>
    <xdr:to>
      <xdr:col>3</xdr:col>
      <xdr:colOff>523875</xdr:colOff>
      <xdr:row>109</xdr:row>
      <xdr:rowOff>104775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" y="20745450"/>
          <a:ext cx="2781299" cy="2200275"/>
        </a:xfrm>
        <a:prstGeom prst="rect">
          <a:avLst/>
        </a:prstGeom>
      </xdr:spPr>
    </xdr:pic>
    <xdr:clientData/>
  </xdr:twoCellAnchor>
  <xdr:twoCellAnchor editAs="oneCell">
    <xdr:from>
      <xdr:col>4</xdr:col>
      <xdr:colOff>676275</xdr:colOff>
      <xdr:row>99</xdr:row>
      <xdr:rowOff>0</xdr:rowOff>
    </xdr:from>
    <xdr:to>
      <xdr:col>8</xdr:col>
      <xdr:colOff>590550</xdr:colOff>
      <xdr:row>109</xdr:row>
      <xdr:rowOff>180975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419475" y="20745450"/>
          <a:ext cx="2771775" cy="2276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76200</xdr:rowOff>
    </xdr:from>
    <xdr:to>
      <xdr:col>6</xdr:col>
      <xdr:colOff>324519</xdr:colOff>
      <xdr:row>70</xdr:row>
      <xdr:rowOff>104896</xdr:rowOff>
    </xdr:to>
    <xdr:pic>
      <xdr:nvPicPr>
        <xdr:cNvPr id="19" name="그림 18">
          <a:extLst>
            <a:ext uri="{FF2B5EF4-FFF2-40B4-BE49-F238E27FC236}">
              <a16:creationId xmlns:a16="http://schemas.microsoft.com/office/drawing/2014/main" id="{B29FE423-AE97-4B64-ABC9-81F6DA662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906500"/>
          <a:ext cx="4791744" cy="86689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113</xdr:row>
      <xdr:rowOff>104775</xdr:rowOff>
    </xdr:from>
    <xdr:to>
      <xdr:col>3</xdr:col>
      <xdr:colOff>630390</xdr:colOff>
      <xdr:row>119</xdr:row>
      <xdr:rowOff>47625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C66FEE19-2984-49BD-9B75-AD8FAF70B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85726" y="23783925"/>
          <a:ext cx="2802089" cy="1200150"/>
        </a:xfrm>
        <a:prstGeom prst="rect">
          <a:avLst/>
        </a:prstGeom>
      </xdr:spPr>
    </xdr:pic>
    <xdr:clientData/>
  </xdr:twoCellAnchor>
  <xdr:twoCellAnchor editAs="oneCell">
    <xdr:from>
      <xdr:col>5</xdr:col>
      <xdr:colOff>85727</xdr:colOff>
      <xdr:row>113</xdr:row>
      <xdr:rowOff>104775</xdr:rowOff>
    </xdr:from>
    <xdr:to>
      <xdr:col>9</xdr:col>
      <xdr:colOff>101651</xdr:colOff>
      <xdr:row>119</xdr:row>
      <xdr:rowOff>9525</xdr:rowOff>
    </xdr:to>
    <xdr:pic>
      <xdr:nvPicPr>
        <xdr:cNvPr id="35" name="그림 34">
          <a:extLst>
            <a:ext uri="{FF2B5EF4-FFF2-40B4-BE49-F238E27FC236}">
              <a16:creationId xmlns:a16="http://schemas.microsoft.com/office/drawing/2014/main" id="{C8819A9F-AC85-4A1E-9392-AFCC90144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514727" y="23783925"/>
          <a:ext cx="2759124" cy="1162050"/>
        </a:xfrm>
        <a:prstGeom prst="rect">
          <a:avLst/>
        </a:prstGeom>
      </xdr:spPr>
    </xdr:pic>
    <xdr:clientData/>
  </xdr:twoCellAnchor>
  <xdr:twoCellAnchor editAs="oneCell">
    <xdr:from>
      <xdr:col>9</xdr:col>
      <xdr:colOff>745046</xdr:colOff>
      <xdr:row>113</xdr:row>
      <xdr:rowOff>161925</xdr:rowOff>
    </xdr:from>
    <xdr:to>
      <xdr:col>13</xdr:col>
      <xdr:colOff>171452</xdr:colOff>
      <xdr:row>119</xdr:row>
      <xdr:rowOff>57150</xdr:rowOff>
    </xdr:to>
    <xdr:pic>
      <xdr:nvPicPr>
        <xdr:cNvPr id="36" name="그림 35">
          <a:extLst>
            <a:ext uri="{FF2B5EF4-FFF2-40B4-BE49-F238E27FC236}">
              <a16:creationId xmlns:a16="http://schemas.microsoft.com/office/drawing/2014/main" id="{D288D714-19D5-4646-9F54-F093D1EB3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917246" y="23841075"/>
          <a:ext cx="2769681" cy="1152525"/>
        </a:xfrm>
        <a:prstGeom prst="rect">
          <a:avLst/>
        </a:prstGeom>
      </xdr:spPr>
    </xdr:pic>
    <xdr:clientData/>
  </xdr:twoCellAnchor>
  <xdr:twoCellAnchor editAs="oneCell">
    <xdr:from>
      <xdr:col>14</xdr:col>
      <xdr:colOff>495301</xdr:colOff>
      <xdr:row>113</xdr:row>
      <xdr:rowOff>114300</xdr:rowOff>
    </xdr:from>
    <xdr:to>
      <xdr:col>18</xdr:col>
      <xdr:colOff>89128</xdr:colOff>
      <xdr:row>120</xdr:row>
      <xdr:rowOff>66675</xdr:rowOff>
    </xdr:to>
    <xdr:pic>
      <xdr:nvPicPr>
        <xdr:cNvPr id="38" name="그림 37">
          <a:extLst>
            <a:ext uri="{FF2B5EF4-FFF2-40B4-BE49-F238E27FC236}">
              <a16:creationId xmlns:a16="http://schemas.microsoft.com/office/drawing/2014/main" id="{3DCCF84B-E33C-416D-ADC4-3D264CF7F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496551" y="23793450"/>
          <a:ext cx="2737077" cy="1419225"/>
        </a:xfrm>
        <a:prstGeom prst="rect">
          <a:avLst/>
        </a:prstGeom>
      </xdr:spPr>
    </xdr:pic>
    <xdr:clientData/>
  </xdr:twoCellAnchor>
  <xdr:twoCellAnchor editAs="oneCell">
    <xdr:from>
      <xdr:col>5</xdr:col>
      <xdr:colOff>114299</xdr:colOff>
      <xdr:row>123</xdr:row>
      <xdr:rowOff>76200</xdr:rowOff>
    </xdr:from>
    <xdr:to>
      <xdr:col>9</xdr:col>
      <xdr:colOff>120446</xdr:colOff>
      <xdr:row>130</xdr:row>
      <xdr:rowOff>142875</xdr:rowOff>
    </xdr:to>
    <xdr:pic>
      <xdr:nvPicPr>
        <xdr:cNvPr id="39" name="그림 38">
          <a:extLst>
            <a:ext uri="{FF2B5EF4-FFF2-40B4-BE49-F238E27FC236}">
              <a16:creationId xmlns:a16="http://schemas.microsoft.com/office/drawing/2014/main" id="{00DB8EC5-AE79-474E-8D93-4232D117F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3543299" y="26384250"/>
          <a:ext cx="2749347" cy="153352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123</xdr:row>
      <xdr:rowOff>57150</xdr:rowOff>
    </xdr:from>
    <xdr:to>
      <xdr:col>13</xdr:col>
      <xdr:colOff>180974</xdr:colOff>
      <xdr:row>130</xdr:row>
      <xdr:rowOff>166349</xdr:rowOff>
    </xdr:to>
    <xdr:pic>
      <xdr:nvPicPr>
        <xdr:cNvPr id="40" name="그림 39">
          <a:extLst>
            <a:ext uri="{FF2B5EF4-FFF2-40B4-BE49-F238E27FC236}">
              <a16:creationId xmlns:a16="http://schemas.microsoft.com/office/drawing/2014/main" id="{6D6730B2-8A89-4E7F-A6D0-26E411A63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058025" y="26365200"/>
          <a:ext cx="2638424" cy="1576049"/>
        </a:xfrm>
        <a:prstGeom prst="rect">
          <a:avLst/>
        </a:prstGeom>
      </xdr:spPr>
    </xdr:pic>
    <xdr:clientData/>
  </xdr:twoCellAnchor>
  <xdr:twoCellAnchor editAs="oneCell">
    <xdr:from>
      <xdr:col>10</xdr:col>
      <xdr:colOff>9524</xdr:colOff>
      <xdr:row>130</xdr:row>
      <xdr:rowOff>171450</xdr:rowOff>
    </xdr:from>
    <xdr:to>
      <xdr:col>13</xdr:col>
      <xdr:colOff>200274</xdr:colOff>
      <xdr:row>133</xdr:row>
      <xdr:rowOff>0</xdr:rowOff>
    </xdr:to>
    <xdr:pic>
      <xdr:nvPicPr>
        <xdr:cNvPr id="41" name="그림 40">
          <a:extLst>
            <a:ext uri="{FF2B5EF4-FFF2-40B4-BE49-F238E27FC236}">
              <a16:creationId xmlns:a16="http://schemas.microsoft.com/office/drawing/2014/main" id="{A89A2205-0FF7-4C22-99A5-29B738A18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067549" y="27946350"/>
          <a:ext cx="2648200" cy="457200"/>
        </a:xfrm>
        <a:prstGeom prst="rect">
          <a:avLst/>
        </a:prstGeom>
      </xdr:spPr>
    </xdr:pic>
    <xdr:clientData/>
  </xdr:twoCellAnchor>
  <xdr:twoCellAnchor editAs="oneCell">
    <xdr:from>
      <xdr:col>14</xdr:col>
      <xdr:colOff>504824</xdr:colOff>
      <xdr:row>123</xdr:row>
      <xdr:rowOff>95250</xdr:rowOff>
    </xdr:from>
    <xdr:to>
      <xdr:col>18</xdr:col>
      <xdr:colOff>276224</xdr:colOff>
      <xdr:row>132</xdr:row>
      <xdr:rowOff>20408</xdr:rowOff>
    </xdr:to>
    <xdr:pic>
      <xdr:nvPicPr>
        <xdr:cNvPr id="42" name="그림 41">
          <a:extLst>
            <a:ext uri="{FF2B5EF4-FFF2-40B4-BE49-F238E27FC236}">
              <a16:creationId xmlns:a16="http://schemas.microsoft.com/office/drawing/2014/main" id="{55433E81-1051-463D-9F41-0EA6D1B8B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506074" y="26403300"/>
          <a:ext cx="2914650" cy="1811108"/>
        </a:xfrm>
        <a:prstGeom prst="rect">
          <a:avLst/>
        </a:prstGeom>
      </xdr:spPr>
    </xdr:pic>
    <xdr:clientData/>
  </xdr:twoCellAnchor>
  <xdr:twoCellAnchor editAs="oneCell">
    <xdr:from>
      <xdr:col>14</xdr:col>
      <xdr:colOff>485774</xdr:colOff>
      <xdr:row>132</xdr:row>
      <xdr:rowOff>47626</xdr:rowOff>
    </xdr:from>
    <xdr:to>
      <xdr:col>18</xdr:col>
      <xdr:colOff>314324</xdr:colOff>
      <xdr:row>132</xdr:row>
      <xdr:rowOff>186310</xdr:rowOff>
    </xdr:to>
    <xdr:pic>
      <xdr:nvPicPr>
        <xdr:cNvPr id="43" name="그림 42">
          <a:extLst>
            <a:ext uri="{FF2B5EF4-FFF2-40B4-BE49-F238E27FC236}">
              <a16:creationId xmlns:a16="http://schemas.microsoft.com/office/drawing/2014/main" id="{EFFA36FC-5A77-416F-9FC1-6008B6D15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0487024" y="28241626"/>
          <a:ext cx="2971800" cy="138684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123</xdr:row>
      <xdr:rowOff>76200</xdr:rowOff>
    </xdr:from>
    <xdr:to>
      <xdr:col>3</xdr:col>
      <xdr:colOff>603021</xdr:colOff>
      <xdr:row>131</xdr:row>
      <xdr:rowOff>66675</xdr:rowOff>
    </xdr:to>
    <xdr:pic>
      <xdr:nvPicPr>
        <xdr:cNvPr id="44" name="그림 43">
          <a:extLst>
            <a:ext uri="{FF2B5EF4-FFF2-40B4-BE49-F238E27FC236}">
              <a16:creationId xmlns:a16="http://schemas.microsoft.com/office/drawing/2014/main" id="{EC90A595-E6D4-4A9B-BC57-956E975F9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14300" y="26384250"/>
          <a:ext cx="2746146" cy="1666875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134</xdr:row>
      <xdr:rowOff>95250</xdr:rowOff>
    </xdr:from>
    <xdr:to>
      <xdr:col>4</xdr:col>
      <xdr:colOff>98141</xdr:colOff>
      <xdr:row>141</xdr:row>
      <xdr:rowOff>142875</xdr:rowOff>
    </xdr:to>
    <xdr:pic>
      <xdr:nvPicPr>
        <xdr:cNvPr id="45" name="그림 44">
          <a:extLst>
            <a:ext uri="{FF2B5EF4-FFF2-40B4-BE49-F238E27FC236}">
              <a16:creationId xmlns:a16="http://schemas.microsoft.com/office/drawing/2014/main" id="{D3CFC73C-2DFB-47FD-A4A2-EB37F13C46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333375" y="28708350"/>
          <a:ext cx="2746091" cy="1514475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134</xdr:row>
      <xdr:rowOff>104776</xdr:rowOff>
    </xdr:from>
    <xdr:to>
      <xdr:col>9</xdr:col>
      <xdr:colOff>738208</xdr:colOff>
      <xdr:row>140</xdr:row>
      <xdr:rowOff>200026</xdr:rowOff>
    </xdr:to>
    <xdr:pic>
      <xdr:nvPicPr>
        <xdr:cNvPr id="46" name="그림 45">
          <a:extLst>
            <a:ext uri="{FF2B5EF4-FFF2-40B4-BE49-F238E27FC236}">
              <a16:creationId xmlns:a16="http://schemas.microsoft.com/office/drawing/2014/main" id="{12602DD4-15BB-4172-9A10-8206BB410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181475" y="28717876"/>
          <a:ext cx="2728933" cy="1352550"/>
        </a:xfrm>
        <a:prstGeom prst="rect">
          <a:avLst/>
        </a:prstGeom>
      </xdr:spPr>
    </xdr:pic>
    <xdr:clientData/>
  </xdr:twoCellAnchor>
  <xdr:twoCellAnchor editAs="oneCell">
    <xdr:from>
      <xdr:col>10</xdr:col>
      <xdr:colOff>828675</xdr:colOff>
      <xdr:row>134</xdr:row>
      <xdr:rowOff>85725</xdr:rowOff>
    </xdr:from>
    <xdr:to>
      <xdr:col>14</xdr:col>
      <xdr:colOff>247650</xdr:colOff>
      <xdr:row>140</xdr:row>
      <xdr:rowOff>200562</xdr:rowOff>
    </xdr:to>
    <xdr:pic>
      <xdr:nvPicPr>
        <xdr:cNvPr id="47" name="그림 46">
          <a:extLst>
            <a:ext uri="{FF2B5EF4-FFF2-40B4-BE49-F238E27FC236}">
              <a16:creationId xmlns:a16="http://schemas.microsoft.com/office/drawing/2014/main" id="{B99BFB10-CFF0-4549-B1E3-D2E72C25F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7886700" y="28698825"/>
          <a:ext cx="2762250" cy="1372137"/>
        </a:xfrm>
        <a:prstGeom prst="rect">
          <a:avLst/>
        </a:prstGeom>
      </xdr:spPr>
    </xdr:pic>
    <xdr:clientData/>
  </xdr:twoCellAnchor>
  <xdr:twoCellAnchor editAs="oneCell">
    <xdr:from>
      <xdr:col>16</xdr:col>
      <xdr:colOff>9526</xdr:colOff>
      <xdr:row>136</xdr:row>
      <xdr:rowOff>190501</xdr:rowOff>
    </xdr:from>
    <xdr:to>
      <xdr:col>19</xdr:col>
      <xdr:colOff>342901</xdr:colOff>
      <xdr:row>138</xdr:row>
      <xdr:rowOff>53673</xdr:rowOff>
    </xdr:to>
    <xdr:pic>
      <xdr:nvPicPr>
        <xdr:cNvPr id="48" name="그림 47">
          <a:extLst>
            <a:ext uri="{FF2B5EF4-FFF2-40B4-BE49-F238E27FC236}">
              <a16:creationId xmlns:a16="http://schemas.microsoft.com/office/drawing/2014/main" id="{C848DCAE-6758-412C-8A37-AE9188172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1382376" y="29222701"/>
          <a:ext cx="2705100" cy="282272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134</xdr:row>
      <xdr:rowOff>76201</xdr:rowOff>
    </xdr:from>
    <xdr:to>
      <xdr:col>19</xdr:col>
      <xdr:colOff>428624</xdr:colOff>
      <xdr:row>136</xdr:row>
      <xdr:rowOff>133351</xdr:rowOff>
    </xdr:to>
    <xdr:pic>
      <xdr:nvPicPr>
        <xdr:cNvPr id="49" name="그림 48">
          <a:extLst>
            <a:ext uri="{FF2B5EF4-FFF2-40B4-BE49-F238E27FC236}">
              <a16:creationId xmlns:a16="http://schemas.microsoft.com/office/drawing/2014/main" id="{8C6B5D0C-EF63-4972-9AFF-341E6DF6A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1430000" y="28689301"/>
          <a:ext cx="2743199" cy="476250"/>
        </a:xfrm>
        <a:prstGeom prst="rect">
          <a:avLst/>
        </a:prstGeom>
      </xdr:spPr>
    </xdr:pic>
    <xdr:clientData/>
  </xdr:twoCellAnchor>
  <xdr:twoCellAnchor editAs="oneCell">
    <xdr:from>
      <xdr:col>10</xdr:col>
      <xdr:colOff>800100</xdr:colOff>
      <xdr:row>141</xdr:row>
      <xdr:rowOff>28575</xdr:rowOff>
    </xdr:from>
    <xdr:to>
      <xdr:col>14</xdr:col>
      <xdr:colOff>213581</xdr:colOff>
      <xdr:row>142</xdr:row>
      <xdr:rowOff>152400</xdr:rowOff>
    </xdr:to>
    <xdr:pic>
      <xdr:nvPicPr>
        <xdr:cNvPr id="50" name="그림 49">
          <a:extLst>
            <a:ext uri="{FF2B5EF4-FFF2-40B4-BE49-F238E27FC236}">
              <a16:creationId xmlns:a16="http://schemas.microsoft.com/office/drawing/2014/main" id="{82803930-9278-4FA6-BABB-CE424AD0E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7858125" y="30108525"/>
          <a:ext cx="2756756" cy="333375"/>
        </a:xfrm>
        <a:prstGeom prst="rect">
          <a:avLst/>
        </a:prstGeom>
      </xdr:spPr>
    </xdr:pic>
    <xdr:clientData/>
  </xdr:twoCellAnchor>
  <xdr:twoCellAnchor editAs="oneCell">
    <xdr:from>
      <xdr:col>0</xdr:col>
      <xdr:colOff>156061</xdr:colOff>
      <xdr:row>146</xdr:row>
      <xdr:rowOff>75824</xdr:rowOff>
    </xdr:from>
    <xdr:to>
      <xdr:col>4</xdr:col>
      <xdr:colOff>405354</xdr:colOff>
      <xdr:row>156</xdr:row>
      <xdr:rowOff>152400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01E78790-9662-4A8D-9FDC-F781AE15F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56061" y="31203524"/>
          <a:ext cx="3230618" cy="2172076"/>
        </a:xfrm>
        <a:prstGeom prst="rect">
          <a:avLst/>
        </a:prstGeom>
      </xdr:spPr>
    </xdr:pic>
    <xdr:clientData/>
  </xdr:twoCellAnchor>
  <xdr:twoCellAnchor editAs="oneCell">
    <xdr:from>
      <xdr:col>5</xdr:col>
      <xdr:colOff>627488</xdr:colOff>
      <xdr:row>146</xdr:row>
      <xdr:rowOff>56773</xdr:rowOff>
    </xdr:from>
    <xdr:to>
      <xdr:col>10</xdr:col>
      <xdr:colOff>48225</xdr:colOff>
      <xdr:row>156</xdr:row>
      <xdr:rowOff>9525</xdr:rowOff>
    </xdr:to>
    <xdr:pic>
      <xdr:nvPicPr>
        <xdr:cNvPr id="16" name="그림 15">
          <a:extLst>
            <a:ext uri="{FF2B5EF4-FFF2-40B4-BE49-F238E27FC236}">
              <a16:creationId xmlns:a16="http://schemas.microsoft.com/office/drawing/2014/main" id="{9544CE2E-BD54-44BC-BAE6-8A2D2656F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056488" y="31184473"/>
          <a:ext cx="3049762" cy="2048252"/>
        </a:xfrm>
        <a:prstGeom prst="rect">
          <a:avLst/>
        </a:prstGeom>
      </xdr:spPr>
    </xdr:pic>
    <xdr:clientData/>
  </xdr:twoCellAnchor>
  <xdr:twoCellAnchor editAs="oneCell">
    <xdr:from>
      <xdr:col>11</xdr:col>
      <xdr:colOff>37545</xdr:colOff>
      <xdr:row>146</xdr:row>
      <xdr:rowOff>70182</xdr:rowOff>
    </xdr:from>
    <xdr:to>
      <xdr:col>14</xdr:col>
      <xdr:colOff>295275</xdr:colOff>
      <xdr:row>154</xdr:row>
      <xdr:rowOff>196150</xdr:rowOff>
    </xdr:to>
    <xdr:pic>
      <xdr:nvPicPr>
        <xdr:cNvPr id="22" name="그림 21">
          <a:extLst>
            <a:ext uri="{FF2B5EF4-FFF2-40B4-BE49-F238E27FC236}">
              <a16:creationId xmlns:a16="http://schemas.microsoft.com/office/drawing/2014/main" id="{F9EC1D75-C2F5-4EF7-ACD7-FF67079BD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7981395" y="31197882"/>
          <a:ext cx="2715180" cy="1802368"/>
        </a:xfrm>
        <a:prstGeom prst="rect">
          <a:avLst/>
        </a:prstGeom>
      </xdr:spPr>
    </xdr:pic>
    <xdr:clientData/>
  </xdr:twoCellAnchor>
  <xdr:twoCellAnchor editAs="oneCell">
    <xdr:from>
      <xdr:col>15</xdr:col>
      <xdr:colOff>647139</xdr:colOff>
      <xdr:row>146</xdr:row>
      <xdr:rowOff>67862</xdr:rowOff>
    </xdr:from>
    <xdr:to>
      <xdr:col>19</xdr:col>
      <xdr:colOff>571500</xdr:colOff>
      <xdr:row>155</xdr:row>
      <xdr:rowOff>150844</xdr:rowOff>
    </xdr:to>
    <xdr:pic>
      <xdr:nvPicPr>
        <xdr:cNvPr id="23" name="그림 22">
          <a:extLst>
            <a:ext uri="{FF2B5EF4-FFF2-40B4-BE49-F238E27FC236}">
              <a16:creationId xmlns:a16="http://schemas.microsoft.com/office/drawing/2014/main" id="{CEB85F32-F582-46E1-931C-752362891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1334189" y="31195562"/>
          <a:ext cx="2981886" cy="196893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104775</xdr:rowOff>
    </xdr:from>
    <xdr:to>
      <xdr:col>4</xdr:col>
      <xdr:colOff>707789</xdr:colOff>
      <xdr:row>171</xdr:row>
      <xdr:rowOff>38100</xdr:rowOff>
    </xdr:to>
    <xdr:pic>
      <xdr:nvPicPr>
        <xdr:cNvPr id="26" name="그림 25">
          <a:extLst>
            <a:ext uri="{FF2B5EF4-FFF2-40B4-BE49-F238E27FC236}">
              <a16:creationId xmlns:a16="http://schemas.microsoft.com/office/drawing/2014/main" id="{AD958455-84C8-48A0-9303-252C8138D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35004375"/>
          <a:ext cx="3689114" cy="1400175"/>
        </a:xfrm>
        <a:prstGeom prst="rect">
          <a:avLst/>
        </a:prstGeom>
      </xdr:spPr>
    </xdr:pic>
    <xdr:clientData/>
  </xdr:twoCellAnchor>
  <xdr:twoCellAnchor editAs="oneCell">
    <xdr:from>
      <xdr:col>5</xdr:col>
      <xdr:colOff>647420</xdr:colOff>
      <xdr:row>164</xdr:row>
      <xdr:rowOff>79902</xdr:rowOff>
    </xdr:from>
    <xdr:to>
      <xdr:col>9</xdr:col>
      <xdr:colOff>885214</xdr:colOff>
      <xdr:row>168</xdr:row>
      <xdr:rowOff>176994</xdr:rowOff>
    </xdr:to>
    <xdr:pic>
      <xdr:nvPicPr>
        <xdr:cNvPr id="27" name="그림 26">
          <a:extLst>
            <a:ext uri="{FF2B5EF4-FFF2-40B4-BE49-F238E27FC236}">
              <a16:creationId xmlns:a16="http://schemas.microsoft.com/office/drawing/2014/main" id="{D2F96943-CD9D-4CC2-814C-AEC9CF75B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4428845" y="34979502"/>
          <a:ext cx="2980994" cy="935292"/>
        </a:xfrm>
        <a:prstGeom prst="rect">
          <a:avLst/>
        </a:prstGeom>
      </xdr:spPr>
    </xdr:pic>
    <xdr:clientData/>
  </xdr:twoCellAnchor>
  <xdr:twoCellAnchor editAs="oneCell">
    <xdr:from>
      <xdr:col>5</xdr:col>
      <xdr:colOff>654172</xdr:colOff>
      <xdr:row>168</xdr:row>
      <xdr:rowOff>180882</xdr:rowOff>
    </xdr:from>
    <xdr:to>
      <xdr:col>10</xdr:col>
      <xdr:colOff>2163</xdr:colOff>
      <xdr:row>170</xdr:row>
      <xdr:rowOff>76200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5090BF39-7FAE-4A5D-B5AF-5C925DEFB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4435597" y="35918682"/>
          <a:ext cx="2977016" cy="314418"/>
        </a:xfrm>
        <a:prstGeom prst="rect">
          <a:avLst/>
        </a:prstGeom>
      </xdr:spPr>
    </xdr:pic>
    <xdr:clientData/>
  </xdr:twoCellAnchor>
  <xdr:twoCellAnchor editAs="oneCell">
    <xdr:from>
      <xdr:col>11</xdr:col>
      <xdr:colOff>1</xdr:colOff>
      <xdr:row>164</xdr:row>
      <xdr:rowOff>1</xdr:rowOff>
    </xdr:from>
    <xdr:to>
      <xdr:col>14</xdr:col>
      <xdr:colOff>753461</xdr:colOff>
      <xdr:row>169</xdr:row>
      <xdr:rowOff>190501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30B5EA77-BD28-4B84-A32C-A33EC8EB0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8296276" y="34899601"/>
          <a:ext cx="3210910" cy="123825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9526</xdr:colOff>
      <xdr:row>164</xdr:row>
      <xdr:rowOff>80150</xdr:rowOff>
    </xdr:from>
    <xdr:to>
      <xdr:col>19</xdr:col>
      <xdr:colOff>685800</xdr:colOff>
      <xdr:row>168</xdr:row>
      <xdr:rowOff>200128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BC35C1EF-59AB-4308-85F8-54ADD24E8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12249151" y="34979750"/>
          <a:ext cx="3047999" cy="958178"/>
        </a:xfrm>
        <a:prstGeom prst="rect">
          <a:avLst/>
        </a:prstGeom>
      </xdr:spPr>
    </xdr:pic>
    <xdr:clientData/>
  </xdr:twoCellAnchor>
  <xdr:twoCellAnchor editAs="oneCell">
    <xdr:from>
      <xdr:col>15</xdr:col>
      <xdr:colOff>681386</xdr:colOff>
      <xdr:row>168</xdr:row>
      <xdr:rowOff>198747</xdr:rowOff>
    </xdr:from>
    <xdr:to>
      <xdr:col>19</xdr:col>
      <xdr:colOff>702763</xdr:colOff>
      <xdr:row>174</xdr:row>
      <xdr:rowOff>38100</xdr:rowOff>
    </xdr:to>
    <xdr:pic>
      <xdr:nvPicPr>
        <xdr:cNvPr id="32" name="그림 31">
          <a:extLst>
            <a:ext uri="{FF2B5EF4-FFF2-40B4-BE49-F238E27FC236}">
              <a16:creationId xmlns:a16="http://schemas.microsoft.com/office/drawing/2014/main" id="{3DFE37E4-0F20-4E7E-99A9-4AAE52392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2235211" y="35936547"/>
          <a:ext cx="3078902" cy="1096653"/>
        </a:xfrm>
        <a:prstGeom prst="rect">
          <a:avLst/>
        </a:prstGeom>
      </xdr:spPr>
    </xdr:pic>
    <xdr:clientData/>
  </xdr:twoCellAnchor>
  <xdr:twoCellAnchor editAs="oneCell">
    <xdr:from>
      <xdr:col>0</xdr:col>
      <xdr:colOff>108653</xdr:colOff>
      <xdr:row>177</xdr:row>
      <xdr:rowOff>14004</xdr:rowOff>
    </xdr:from>
    <xdr:to>
      <xdr:col>4</xdr:col>
      <xdr:colOff>661990</xdr:colOff>
      <xdr:row>182</xdr:row>
      <xdr:rowOff>100014</xdr:rowOff>
    </xdr:to>
    <xdr:pic>
      <xdr:nvPicPr>
        <xdr:cNvPr id="33" name="그림 32">
          <a:extLst>
            <a:ext uri="{FF2B5EF4-FFF2-40B4-BE49-F238E27FC236}">
              <a16:creationId xmlns:a16="http://schemas.microsoft.com/office/drawing/2014/main" id="{ABF87984-DA1B-42F4-862B-BE06194C1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08653" y="37637754"/>
          <a:ext cx="3534662" cy="1133760"/>
        </a:xfrm>
        <a:prstGeom prst="rect">
          <a:avLst/>
        </a:prstGeom>
      </xdr:spPr>
    </xdr:pic>
    <xdr:clientData/>
  </xdr:twoCellAnchor>
  <xdr:twoCellAnchor editAs="oneCell">
    <xdr:from>
      <xdr:col>0</xdr:col>
      <xdr:colOff>120558</xdr:colOff>
      <xdr:row>182</xdr:row>
      <xdr:rowOff>56869</xdr:rowOff>
    </xdr:from>
    <xdr:to>
      <xdr:col>4</xdr:col>
      <xdr:colOff>678657</xdr:colOff>
      <xdr:row>187</xdr:row>
      <xdr:rowOff>133351</xdr:rowOff>
    </xdr:to>
    <xdr:pic>
      <xdr:nvPicPr>
        <xdr:cNvPr id="37" name="그림 36">
          <a:extLst>
            <a:ext uri="{FF2B5EF4-FFF2-40B4-BE49-F238E27FC236}">
              <a16:creationId xmlns:a16="http://schemas.microsoft.com/office/drawing/2014/main" id="{8A951A91-12F6-4F67-8E39-28F6EF081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20558" y="38728369"/>
          <a:ext cx="3539424" cy="1124232"/>
        </a:xfrm>
        <a:prstGeom prst="rect">
          <a:avLst/>
        </a:prstGeom>
      </xdr:spPr>
    </xdr:pic>
    <xdr:clientData/>
  </xdr:twoCellAnchor>
  <xdr:twoCellAnchor editAs="oneCell">
    <xdr:from>
      <xdr:col>5</xdr:col>
      <xdr:colOff>609600</xdr:colOff>
      <xdr:row>177</xdr:row>
      <xdr:rowOff>95250</xdr:rowOff>
    </xdr:from>
    <xdr:to>
      <xdr:col>9</xdr:col>
      <xdr:colOff>841430</xdr:colOff>
      <xdr:row>182</xdr:row>
      <xdr:rowOff>200025</xdr:rowOff>
    </xdr:to>
    <xdr:pic>
      <xdr:nvPicPr>
        <xdr:cNvPr id="58" name="그림 57">
          <a:extLst>
            <a:ext uri="{FF2B5EF4-FFF2-40B4-BE49-F238E27FC236}">
              <a16:creationId xmlns:a16="http://schemas.microsoft.com/office/drawing/2014/main" id="{1B53CBEC-3071-4B23-ABE9-C2C619C30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4391025" y="37719000"/>
          <a:ext cx="2975030" cy="11525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177</xdr:row>
      <xdr:rowOff>47626</xdr:rowOff>
    </xdr:from>
    <xdr:to>
      <xdr:col>14</xdr:col>
      <xdr:colOff>733425</xdr:colOff>
      <xdr:row>183</xdr:row>
      <xdr:rowOff>13354</xdr:rowOff>
    </xdr:to>
    <xdr:pic>
      <xdr:nvPicPr>
        <xdr:cNvPr id="59" name="그림 58">
          <a:extLst>
            <a:ext uri="{FF2B5EF4-FFF2-40B4-BE49-F238E27FC236}">
              <a16:creationId xmlns:a16="http://schemas.microsoft.com/office/drawing/2014/main" id="{A97A93D9-938A-40DB-9A0B-2B9DC982D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8296275" y="37671376"/>
          <a:ext cx="3190875" cy="1223028"/>
        </a:xfrm>
        <a:prstGeom prst="rect">
          <a:avLst/>
        </a:prstGeom>
      </xdr:spPr>
    </xdr:pic>
    <xdr:clientData/>
  </xdr:twoCellAnchor>
  <xdr:twoCellAnchor editAs="oneCell">
    <xdr:from>
      <xdr:col>15</xdr:col>
      <xdr:colOff>685185</xdr:colOff>
      <xdr:row>177</xdr:row>
      <xdr:rowOff>26605</xdr:rowOff>
    </xdr:from>
    <xdr:to>
      <xdr:col>19</xdr:col>
      <xdr:colOff>884127</xdr:colOff>
      <xdr:row>185</xdr:row>
      <xdr:rowOff>85725</xdr:rowOff>
    </xdr:to>
    <xdr:pic>
      <xdr:nvPicPr>
        <xdr:cNvPr id="24" name="그림 23">
          <a:extLst>
            <a:ext uri="{FF2B5EF4-FFF2-40B4-BE49-F238E27FC236}">
              <a16:creationId xmlns:a16="http://schemas.microsoft.com/office/drawing/2014/main" id="{34258DD5-0757-49E5-99A1-93C6FD638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12324735" y="37650355"/>
          <a:ext cx="3256467" cy="17355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192</xdr:row>
      <xdr:rowOff>72383</xdr:rowOff>
    </xdr:from>
    <xdr:to>
      <xdr:col>4</xdr:col>
      <xdr:colOff>771525</xdr:colOff>
      <xdr:row>200</xdr:row>
      <xdr:rowOff>2260</xdr:rowOff>
    </xdr:to>
    <xdr:pic>
      <xdr:nvPicPr>
        <xdr:cNvPr id="25" name="그림 24">
          <a:extLst>
            <a:ext uri="{FF2B5EF4-FFF2-40B4-BE49-F238E27FC236}">
              <a16:creationId xmlns:a16="http://schemas.microsoft.com/office/drawing/2014/main" id="{F6703FCD-582F-49A5-BE98-6C8748C91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40839383"/>
          <a:ext cx="3752850" cy="16062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199</xdr:row>
      <xdr:rowOff>207901</xdr:rowOff>
    </xdr:from>
    <xdr:to>
      <xdr:col>4</xdr:col>
      <xdr:colOff>760313</xdr:colOff>
      <xdr:row>203</xdr:row>
      <xdr:rowOff>66674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26218A3B-078E-4202-B776-4A197E72B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42441751"/>
          <a:ext cx="3741638" cy="69697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192</xdr:row>
      <xdr:rowOff>47625</xdr:rowOff>
    </xdr:from>
    <xdr:to>
      <xdr:col>10</xdr:col>
      <xdr:colOff>5353</xdr:colOff>
      <xdr:row>195</xdr:row>
      <xdr:rowOff>4268</xdr:rowOff>
    </xdr:to>
    <xdr:pic>
      <xdr:nvPicPr>
        <xdr:cNvPr id="51" name="그림 50">
          <a:extLst>
            <a:ext uri="{FF2B5EF4-FFF2-40B4-BE49-F238E27FC236}">
              <a16:creationId xmlns:a16="http://schemas.microsoft.com/office/drawing/2014/main" id="{0DBCD140-A6DA-4331-8C0B-886F19B5B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476750" y="40814625"/>
          <a:ext cx="2939053" cy="585293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194</xdr:row>
      <xdr:rowOff>200025</xdr:rowOff>
    </xdr:from>
    <xdr:to>
      <xdr:col>9</xdr:col>
      <xdr:colOff>857251</xdr:colOff>
      <xdr:row>195</xdr:row>
      <xdr:rowOff>147853</xdr:rowOff>
    </xdr:to>
    <xdr:pic>
      <xdr:nvPicPr>
        <xdr:cNvPr id="53" name="그림 52">
          <a:extLst>
            <a:ext uri="{FF2B5EF4-FFF2-40B4-BE49-F238E27FC236}">
              <a16:creationId xmlns:a16="http://schemas.microsoft.com/office/drawing/2014/main" id="{6B726D7D-E2CD-4AF8-8D27-C09019EAE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4467226" y="41386125"/>
          <a:ext cx="2914650" cy="157378"/>
        </a:xfrm>
        <a:prstGeom prst="rect">
          <a:avLst/>
        </a:prstGeom>
      </xdr:spPr>
    </xdr:pic>
    <xdr:clientData/>
  </xdr:twoCellAnchor>
  <xdr:twoCellAnchor editAs="oneCell">
    <xdr:from>
      <xdr:col>6</xdr:col>
      <xdr:colOff>19051</xdr:colOff>
      <xdr:row>195</xdr:row>
      <xdr:rowOff>152400</xdr:rowOff>
    </xdr:from>
    <xdr:to>
      <xdr:col>9</xdr:col>
      <xdr:colOff>876301</xdr:colOff>
      <xdr:row>196</xdr:row>
      <xdr:rowOff>68753</xdr:rowOff>
    </xdr:to>
    <xdr:pic>
      <xdr:nvPicPr>
        <xdr:cNvPr id="54" name="그림 53">
          <a:extLst>
            <a:ext uri="{FF2B5EF4-FFF2-40B4-BE49-F238E27FC236}">
              <a16:creationId xmlns:a16="http://schemas.microsoft.com/office/drawing/2014/main" id="{5F60C4D7-3BD2-4F8D-A84C-C32BBC5D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4486276" y="41548050"/>
          <a:ext cx="2914650" cy="125903"/>
        </a:xfrm>
        <a:prstGeom prst="rect">
          <a:avLst/>
        </a:prstGeom>
      </xdr:spPr>
    </xdr:pic>
    <xdr:clientData/>
  </xdr:twoCellAnchor>
  <xdr:twoCellAnchor editAs="oneCell">
    <xdr:from>
      <xdr:col>6</xdr:col>
      <xdr:colOff>9526</xdr:colOff>
      <xdr:row>196</xdr:row>
      <xdr:rowOff>57150</xdr:rowOff>
    </xdr:from>
    <xdr:to>
      <xdr:col>9</xdr:col>
      <xdr:colOff>866776</xdr:colOff>
      <xdr:row>196</xdr:row>
      <xdr:rowOff>201938</xdr:rowOff>
    </xdr:to>
    <xdr:pic>
      <xdr:nvPicPr>
        <xdr:cNvPr id="55" name="그림 54">
          <a:extLst>
            <a:ext uri="{FF2B5EF4-FFF2-40B4-BE49-F238E27FC236}">
              <a16:creationId xmlns:a16="http://schemas.microsoft.com/office/drawing/2014/main" id="{36C9DC60-7395-4C93-B6EE-28E59AAA4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476751" y="41662350"/>
          <a:ext cx="2914650" cy="144788"/>
        </a:xfrm>
        <a:prstGeom prst="rect">
          <a:avLst/>
        </a:prstGeom>
      </xdr:spPr>
    </xdr:pic>
    <xdr:clientData/>
  </xdr:twoCellAnchor>
  <xdr:twoCellAnchor editAs="oneCell">
    <xdr:from>
      <xdr:col>11</xdr:col>
      <xdr:colOff>19050</xdr:colOff>
      <xdr:row>192</xdr:row>
      <xdr:rowOff>19050</xdr:rowOff>
    </xdr:from>
    <xdr:to>
      <xdr:col>14</xdr:col>
      <xdr:colOff>866775</xdr:colOff>
      <xdr:row>202</xdr:row>
      <xdr:rowOff>198079</xdr:rowOff>
    </xdr:to>
    <xdr:pic>
      <xdr:nvPicPr>
        <xdr:cNvPr id="56" name="그림 55">
          <a:extLst>
            <a:ext uri="{FF2B5EF4-FFF2-40B4-BE49-F238E27FC236}">
              <a16:creationId xmlns:a16="http://schemas.microsoft.com/office/drawing/2014/main" id="{03D44680-AB09-458F-AC40-2B6CD80B8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8315325" y="40786050"/>
          <a:ext cx="3305175" cy="2274529"/>
        </a:xfrm>
        <a:prstGeom prst="rect">
          <a:avLst/>
        </a:prstGeom>
      </xdr:spPr>
    </xdr:pic>
    <xdr:clientData/>
  </xdr:twoCellAnchor>
  <xdr:twoCellAnchor editAs="oneCell">
    <xdr:from>
      <xdr:col>16</xdr:col>
      <xdr:colOff>1</xdr:colOff>
      <xdr:row>192</xdr:row>
      <xdr:rowOff>0</xdr:rowOff>
    </xdr:from>
    <xdr:to>
      <xdr:col>20</xdr:col>
      <xdr:colOff>1649</xdr:colOff>
      <xdr:row>202</xdr:row>
      <xdr:rowOff>123825</xdr:rowOff>
    </xdr:to>
    <xdr:pic>
      <xdr:nvPicPr>
        <xdr:cNvPr id="57" name="그림 56">
          <a:extLst>
            <a:ext uri="{FF2B5EF4-FFF2-40B4-BE49-F238E27FC236}">
              <a16:creationId xmlns:a16="http://schemas.microsoft.com/office/drawing/2014/main" id="{2405F2A9-6E8F-412F-811C-7480F48DB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12325351" y="40767000"/>
          <a:ext cx="3259198" cy="2219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K61"/>
  <sheetViews>
    <sheetView tabSelected="1" topLeftCell="A16" workbookViewId="0">
      <selection activeCell="E53" sqref="E53"/>
    </sheetView>
  </sheetViews>
  <sheetFormatPr defaultRowHeight="16.5" x14ac:dyDescent="0.3"/>
  <cols>
    <col min="1" max="1" width="8.75" customWidth="1"/>
    <col min="2" max="2" width="21.125" customWidth="1"/>
    <col min="3" max="3" width="19.5" style="25" customWidth="1"/>
  </cols>
  <sheetData>
    <row r="1" spans="1:11" ht="26.25" customHeight="1" thickBot="1" x14ac:dyDescent="0.35">
      <c r="A1" s="36" t="s">
        <v>25</v>
      </c>
      <c r="B1" s="36"/>
      <c r="C1" s="27" t="s">
        <v>63</v>
      </c>
    </row>
    <row r="2" spans="1:11" x14ac:dyDescent="0.3">
      <c r="A2" s="10" t="s">
        <v>26</v>
      </c>
      <c r="B2" s="11">
        <v>13916</v>
      </c>
      <c r="C2" s="20">
        <v>166685540</v>
      </c>
    </row>
    <row r="3" spans="1:11" x14ac:dyDescent="0.3">
      <c r="A3" s="12" t="s">
        <v>27</v>
      </c>
      <c r="B3" s="11">
        <v>47742</v>
      </c>
      <c r="C3" s="21">
        <v>567312480</v>
      </c>
    </row>
    <row r="4" spans="1:11" x14ac:dyDescent="0.3">
      <c r="A4" s="12" t="s">
        <v>2</v>
      </c>
      <c r="B4" s="11">
        <v>81014</v>
      </c>
      <c r="C4" s="21">
        <v>945470330</v>
      </c>
    </row>
    <row r="5" spans="1:11" x14ac:dyDescent="0.3">
      <c r="A5" s="12" t="s">
        <v>28</v>
      </c>
      <c r="B5" s="11">
        <v>108290</v>
      </c>
      <c r="C5" s="21">
        <v>1280011590</v>
      </c>
      <c r="D5" s="18"/>
      <c r="E5" s="18"/>
      <c r="F5" s="18"/>
      <c r="G5" s="18"/>
      <c r="H5" s="18"/>
      <c r="I5" s="18"/>
      <c r="J5" s="18"/>
      <c r="K5" s="18"/>
    </row>
    <row r="6" spans="1:11" x14ac:dyDescent="0.3">
      <c r="A6" s="12" t="s">
        <v>29</v>
      </c>
      <c r="B6" s="11">
        <v>170770</v>
      </c>
      <c r="C6" s="21">
        <v>2019125780</v>
      </c>
      <c r="D6" s="19" t="s">
        <v>62</v>
      </c>
      <c r="E6" s="19"/>
      <c r="F6" s="19"/>
      <c r="G6" s="19"/>
      <c r="H6" s="19"/>
      <c r="I6" s="19"/>
      <c r="J6" s="19"/>
      <c r="K6" s="19"/>
    </row>
    <row r="7" spans="1:11" ht="17.25" thickBot="1" x14ac:dyDescent="0.35">
      <c r="A7" s="13" t="s">
        <v>30</v>
      </c>
      <c r="B7" s="14">
        <v>163262</v>
      </c>
      <c r="C7" s="22">
        <v>1912900430</v>
      </c>
    </row>
    <row r="8" spans="1:11" s="2" customFormat="1" ht="17.25" thickBot="1" x14ac:dyDescent="0.35">
      <c r="A8" s="1" t="s">
        <v>0</v>
      </c>
      <c r="B8" s="28">
        <f>SUM(B2:B7)</f>
        <v>584994</v>
      </c>
      <c r="C8" s="23">
        <f>SUM(C2:C7)</f>
        <v>6891506150</v>
      </c>
    </row>
    <row r="9" spans="1:11" ht="22.5" customHeight="1" x14ac:dyDescent="0.3">
      <c r="A9" s="36" t="s">
        <v>22</v>
      </c>
      <c r="B9" s="36"/>
      <c r="C9" s="27" t="s">
        <v>63</v>
      </c>
      <c r="D9" s="3"/>
    </row>
    <row r="10" spans="1:11" x14ac:dyDescent="0.3">
      <c r="A10" s="4" t="s">
        <v>11</v>
      </c>
      <c r="B10" s="5">
        <v>220624</v>
      </c>
      <c r="C10" s="24">
        <v>2602069240</v>
      </c>
      <c r="D10" s="3"/>
    </row>
    <row r="11" spans="1:11" x14ac:dyDescent="0.3">
      <c r="A11" s="4" t="s">
        <v>12</v>
      </c>
      <c r="B11" s="5">
        <v>107950</v>
      </c>
      <c r="C11" s="24">
        <v>1268920720</v>
      </c>
      <c r="D11" s="3"/>
    </row>
    <row r="12" spans="1:11" x14ac:dyDescent="0.3">
      <c r="A12" s="4" t="s">
        <v>13</v>
      </c>
      <c r="B12" s="5">
        <v>113030</v>
      </c>
      <c r="C12" s="24">
        <v>1327070540</v>
      </c>
      <c r="D12" s="3"/>
    </row>
    <row r="13" spans="1:11" x14ac:dyDescent="0.3">
      <c r="A13" s="4" t="s">
        <v>14</v>
      </c>
      <c r="B13" s="5">
        <v>182072</v>
      </c>
      <c r="C13" s="24">
        <v>2151325650</v>
      </c>
      <c r="D13" s="3"/>
    </row>
    <row r="14" spans="1:11" x14ac:dyDescent="0.3">
      <c r="A14" s="4" t="s">
        <v>15</v>
      </c>
      <c r="B14" s="5">
        <v>113208</v>
      </c>
      <c r="C14" s="24">
        <v>1327818240</v>
      </c>
      <c r="D14" s="3"/>
    </row>
    <row r="15" spans="1:11" x14ac:dyDescent="0.3">
      <c r="A15" s="4" t="s">
        <v>5</v>
      </c>
      <c r="B15" s="5">
        <v>112182</v>
      </c>
      <c r="C15" s="24">
        <v>1589777060</v>
      </c>
      <c r="D15" s="3"/>
    </row>
    <row r="16" spans="1:11" x14ac:dyDescent="0.3">
      <c r="A16" s="4" t="s">
        <v>16</v>
      </c>
      <c r="B16" s="5">
        <v>36128</v>
      </c>
      <c r="C16" s="24">
        <v>424062610</v>
      </c>
      <c r="D16" s="3"/>
    </row>
    <row r="17" spans="1:4" x14ac:dyDescent="0.3">
      <c r="A17" s="4" t="s">
        <v>17</v>
      </c>
      <c r="B17" s="5">
        <v>78216</v>
      </c>
      <c r="C17" s="24">
        <v>925149660</v>
      </c>
      <c r="D17" s="3"/>
    </row>
    <row r="18" spans="1:4" x14ac:dyDescent="0.3">
      <c r="A18" s="4" t="s">
        <v>18</v>
      </c>
      <c r="B18" s="5">
        <v>100416</v>
      </c>
      <c r="C18" s="24">
        <v>1183796720</v>
      </c>
      <c r="D18" s="3"/>
    </row>
    <row r="19" spans="1:4" x14ac:dyDescent="0.3">
      <c r="A19" s="4" t="s">
        <v>19</v>
      </c>
      <c r="B19" s="5">
        <v>130372</v>
      </c>
      <c r="C19" s="24">
        <v>1557080000</v>
      </c>
      <c r="D19" s="3"/>
    </row>
    <row r="20" spans="1:4" x14ac:dyDescent="0.3">
      <c r="A20" s="4" t="s">
        <v>20</v>
      </c>
      <c r="B20" s="5">
        <v>92382</v>
      </c>
      <c r="C20" s="24">
        <v>1087650790</v>
      </c>
      <c r="D20" s="3"/>
    </row>
    <row r="21" spans="1:4" ht="17.25" thickBot="1" x14ac:dyDescent="0.35">
      <c r="A21" s="4" t="s">
        <v>21</v>
      </c>
      <c r="B21" s="5">
        <v>129064</v>
      </c>
      <c r="C21" s="24">
        <v>1659983250</v>
      </c>
      <c r="D21" s="3"/>
    </row>
    <row r="22" spans="1:4" ht="21.75" customHeight="1" thickBot="1" x14ac:dyDescent="0.35">
      <c r="A22" s="1" t="s">
        <v>0</v>
      </c>
      <c r="B22" s="28">
        <f>SUM(B10:B21)</f>
        <v>1415644</v>
      </c>
      <c r="C22" s="29">
        <f>SUM(C10:C21)</f>
        <v>17104704480</v>
      </c>
      <c r="D22" s="3"/>
    </row>
    <row r="23" spans="1:4" x14ac:dyDescent="0.3">
      <c r="A23" s="37" t="s">
        <v>23</v>
      </c>
      <c r="B23" s="38"/>
      <c r="C23" s="27" t="s">
        <v>63</v>
      </c>
      <c r="D23" s="7"/>
    </row>
    <row r="24" spans="1:4" x14ac:dyDescent="0.3">
      <c r="A24" s="6" t="s">
        <v>10</v>
      </c>
      <c r="B24" s="5">
        <v>181026</v>
      </c>
      <c r="C24" s="25">
        <f>278902880+2107192350</f>
        <v>2386095230</v>
      </c>
    </row>
    <row r="25" spans="1:4" x14ac:dyDescent="0.3">
      <c r="A25" s="6" t="s">
        <v>9</v>
      </c>
      <c r="B25" s="5">
        <v>130458</v>
      </c>
      <c r="C25" s="25">
        <f>54494010+165407830+422196350+1082032940</f>
        <v>1724131130</v>
      </c>
    </row>
    <row r="26" spans="1:4" x14ac:dyDescent="0.3">
      <c r="A26" s="6" t="s">
        <v>8</v>
      </c>
      <c r="B26" s="5">
        <v>150274</v>
      </c>
      <c r="C26" s="25">
        <f>253776540+49410+1731550770</f>
        <v>1985376720</v>
      </c>
    </row>
    <row r="27" spans="1:4" x14ac:dyDescent="0.3">
      <c r="A27" s="6" t="s">
        <v>7</v>
      </c>
      <c r="B27" s="5">
        <v>151410</v>
      </c>
      <c r="C27" s="25">
        <f>149387160+105980320+923583030+823262850</f>
        <v>2002213360</v>
      </c>
    </row>
    <row r="28" spans="1:4" x14ac:dyDescent="0.3">
      <c r="A28" s="6" t="s">
        <v>6</v>
      </c>
      <c r="B28" s="5">
        <v>70186</v>
      </c>
      <c r="C28" s="25">
        <f>77152280+27595430+54900+572259730+240704450</f>
        <v>917766790</v>
      </c>
    </row>
    <row r="29" spans="1:4" x14ac:dyDescent="0.3">
      <c r="A29" s="6" t="s">
        <v>5</v>
      </c>
      <c r="B29" s="5">
        <v>53548</v>
      </c>
      <c r="C29" s="25">
        <f>14525110+72762940+123086510+49410+504690020</f>
        <v>715113990</v>
      </c>
    </row>
    <row r="30" spans="1:4" x14ac:dyDescent="0.3">
      <c r="A30" s="6" t="s">
        <v>4</v>
      </c>
      <c r="B30" s="5">
        <v>59888</v>
      </c>
      <c r="C30" s="25">
        <f>4541720+2136570+65479330+26831400+31309970+438233460+14283600+210114960</f>
        <v>792931010</v>
      </c>
    </row>
    <row r="31" spans="1:4" x14ac:dyDescent="0.3">
      <c r="A31" s="6" t="s">
        <v>3</v>
      </c>
      <c r="B31" s="5">
        <v>3120</v>
      </c>
      <c r="C31" s="25">
        <f>2796880+35910+4916460+396000+49410+49410+31010210+1319560</f>
        <v>40573840</v>
      </c>
    </row>
    <row r="32" spans="1:4" x14ac:dyDescent="0.3">
      <c r="A32" s="6" t="s">
        <v>2</v>
      </c>
      <c r="B32" s="5">
        <v>20946</v>
      </c>
      <c r="C32" s="25">
        <f>237250710+40482350</f>
        <v>277733060</v>
      </c>
    </row>
    <row r="33" spans="1:4" x14ac:dyDescent="0.3">
      <c r="A33" s="30" t="s">
        <v>1</v>
      </c>
      <c r="B33" s="31">
        <v>53356</v>
      </c>
      <c r="C33" s="25">
        <f>239213350+367204380+40765200+54904650</f>
        <v>702087580</v>
      </c>
    </row>
    <row r="34" spans="1:4" x14ac:dyDescent="0.3">
      <c r="A34" s="4" t="s">
        <v>64</v>
      </c>
      <c r="B34" s="31">
        <v>34820</v>
      </c>
      <c r="C34" s="25">
        <v>463554810</v>
      </c>
    </row>
    <row r="35" spans="1:4" x14ac:dyDescent="0.3">
      <c r="A35" s="4" t="s">
        <v>65</v>
      </c>
      <c r="B35" s="5">
        <v>26760</v>
      </c>
      <c r="C35" s="25">
        <v>356652940</v>
      </c>
    </row>
    <row r="36" spans="1:4" x14ac:dyDescent="0.3">
      <c r="A36" s="8" t="s">
        <v>24</v>
      </c>
      <c r="B36" s="9">
        <f>SUM(B24:B35)</f>
        <v>935792</v>
      </c>
      <c r="C36" s="26">
        <f>SUM(C24:C35)</f>
        <v>12364230460</v>
      </c>
    </row>
    <row r="37" spans="1:4" x14ac:dyDescent="0.3">
      <c r="A37" s="39" t="s">
        <v>73</v>
      </c>
      <c r="B37" s="40"/>
      <c r="C37" s="27" t="s">
        <v>74</v>
      </c>
      <c r="D37" s="7"/>
    </row>
    <row r="38" spans="1:4" x14ac:dyDescent="0.3">
      <c r="A38" s="6" t="s">
        <v>10</v>
      </c>
      <c r="B38" s="5">
        <v>19074</v>
      </c>
      <c r="C38" s="24">
        <v>1853460250</v>
      </c>
    </row>
    <row r="39" spans="1:4" x14ac:dyDescent="0.3">
      <c r="A39" s="6" t="s">
        <v>9</v>
      </c>
      <c r="B39" s="5">
        <v>324</v>
      </c>
      <c r="C39" s="24">
        <v>1100330880</v>
      </c>
    </row>
    <row r="40" spans="1:4" x14ac:dyDescent="0.3">
      <c r="A40" s="6" t="s">
        <v>8</v>
      </c>
      <c r="B40" s="5">
        <v>56098</v>
      </c>
      <c r="C40" s="24">
        <v>1350896330</v>
      </c>
    </row>
    <row r="41" spans="1:4" x14ac:dyDescent="0.3">
      <c r="A41" s="6" t="s">
        <v>7</v>
      </c>
      <c r="B41" s="5">
        <v>8404</v>
      </c>
      <c r="C41" s="24">
        <v>2316647190</v>
      </c>
    </row>
    <row r="42" spans="1:4" x14ac:dyDescent="0.3">
      <c r="A42" s="6" t="s">
        <v>76</v>
      </c>
      <c r="B42" s="5">
        <v>24052</v>
      </c>
      <c r="C42" s="24">
        <v>1146776850</v>
      </c>
    </row>
    <row r="43" spans="1:4" x14ac:dyDescent="0.3">
      <c r="A43" s="6" t="s">
        <v>5</v>
      </c>
      <c r="B43" s="5">
        <v>53298</v>
      </c>
      <c r="C43" s="24">
        <v>1670571720</v>
      </c>
    </row>
    <row r="44" spans="1:4" x14ac:dyDescent="0.3">
      <c r="A44" s="6" t="s">
        <v>77</v>
      </c>
      <c r="B44" s="5">
        <v>30390</v>
      </c>
      <c r="C44" s="24">
        <v>929142630</v>
      </c>
    </row>
    <row r="45" spans="1:4" x14ac:dyDescent="0.3">
      <c r="A45" s="6" t="s">
        <v>78</v>
      </c>
      <c r="B45" s="5">
        <v>15900</v>
      </c>
      <c r="C45" s="24">
        <v>557842470</v>
      </c>
    </row>
    <row r="46" spans="1:4" x14ac:dyDescent="0.3">
      <c r="A46" s="6" t="s">
        <v>79</v>
      </c>
      <c r="B46" s="5">
        <v>75400</v>
      </c>
      <c r="C46" s="24">
        <v>1250402080</v>
      </c>
    </row>
    <row r="47" spans="1:4" x14ac:dyDescent="0.3">
      <c r="A47" s="6" t="s">
        <v>80</v>
      </c>
      <c r="B47" s="5">
        <v>53122</v>
      </c>
      <c r="C47" s="24">
        <v>2498173490</v>
      </c>
    </row>
    <row r="48" spans="1:4" x14ac:dyDescent="0.3">
      <c r="A48" s="6" t="s">
        <v>20</v>
      </c>
      <c r="B48" s="5">
        <v>29442</v>
      </c>
      <c r="C48" s="24">
        <v>1615507640</v>
      </c>
    </row>
    <row r="49" spans="1:4" x14ac:dyDescent="0.3">
      <c r="A49" s="6" t="s">
        <v>21</v>
      </c>
      <c r="B49" s="5">
        <v>45958</v>
      </c>
      <c r="C49" s="24">
        <v>3475845430</v>
      </c>
    </row>
    <row r="50" spans="1:4" ht="17.25" thickBot="1" x14ac:dyDescent="0.35">
      <c r="A50" s="34" t="s">
        <v>0</v>
      </c>
      <c r="B50" s="35">
        <f>SUM(B38:B48)</f>
        <v>365504</v>
      </c>
      <c r="C50" s="32">
        <f>SUM(C38:C49)</f>
        <v>19765596960</v>
      </c>
    </row>
    <row r="51" spans="1:4" x14ac:dyDescent="0.3">
      <c r="A51" s="39" t="s">
        <v>89</v>
      </c>
      <c r="B51" s="40"/>
      <c r="C51" s="27" t="s">
        <v>74</v>
      </c>
      <c r="D51" s="7"/>
    </row>
    <row r="52" spans="1:4" x14ac:dyDescent="0.3">
      <c r="A52" s="6" t="s">
        <v>10</v>
      </c>
      <c r="B52" s="5">
        <v>21285</v>
      </c>
      <c r="C52" s="24">
        <v>3646173800</v>
      </c>
    </row>
    <row r="53" spans="1:4" x14ac:dyDescent="0.3">
      <c r="A53" s="6" t="s">
        <v>9</v>
      </c>
      <c r="B53" s="5">
        <v>50436</v>
      </c>
      <c r="C53" s="24">
        <v>2223023850</v>
      </c>
    </row>
    <row r="54" spans="1:4" x14ac:dyDescent="0.3">
      <c r="A54" s="6" t="s">
        <v>8</v>
      </c>
      <c r="B54" s="5">
        <v>50487</v>
      </c>
      <c r="C54" s="24">
        <v>1552927260</v>
      </c>
    </row>
    <row r="55" spans="1:4" x14ac:dyDescent="0.3">
      <c r="A55" s="6" t="s">
        <v>7</v>
      </c>
      <c r="B55" s="5">
        <v>66066</v>
      </c>
      <c r="C55" s="24">
        <v>1839715690</v>
      </c>
    </row>
    <row r="56" spans="1:4" ht="17.25" thickBot="1" x14ac:dyDescent="0.35">
      <c r="A56" s="34" t="s">
        <v>0</v>
      </c>
      <c r="B56" s="35">
        <f>SUM(B52:B55)</f>
        <v>188274</v>
      </c>
      <c r="C56" s="32">
        <f>SUM(C52:C55)</f>
        <v>9261840600</v>
      </c>
    </row>
    <row r="57" spans="1:4" x14ac:dyDescent="0.3">
      <c r="A57" t="s">
        <v>75</v>
      </c>
      <c r="B57" s="3">
        <f>B8+B22+B36+B50+B56</f>
        <v>3490208</v>
      </c>
      <c r="C57" s="3">
        <f>C8+C22+C36+C50+C56</f>
        <v>65387878650</v>
      </c>
    </row>
    <row r="58" spans="1:4" x14ac:dyDescent="0.3">
      <c r="B58" s="33"/>
    </row>
    <row r="61" spans="1:4" x14ac:dyDescent="0.3">
      <c r="B61" s="3"/>
    </row>
  </sheetData>
  <mergeCells count="5">
    <mergeCell ref="A9:B9"/>
    <mergeCell ref="A23:B23"/>
    <mergeCell ref="A1:B1"/>
    <mergeCell ref="A37:B37"/>
    <mergeCell ref="A51:B51"/>
  </mergeCells>
  <phoneticPr fontId="1" type="noConversion"/>
  <printOptions horizontalCentered="1"/>
  <pageMargins left="0" right="0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X197"/>
  <sheetViews>
    <sheetView topLeftCell="G184" zoomScaleNormal="100" workbookViewId="0">
      <selection activeCell="G215" sqref="G215"/>
    </sheetView>
  </sheetViews>
  <sheetFormatPr defaultRowHeight="16.5" x14ac:dyDescent="0.3"/>
  <cols>
    <col min="3" max="3" width="11.625" bestFit="1" customWidth="1"/>
    <col min="4" max="4" width="9.5" bestFit="1" customWidth="1"/>
    <col min="5" max="5" width="10.5" bestFit="1" customWidth="1"/>
    <col min="10" max="11" width="11.625" bestFit="1" customWidth="1"/>
    <col min="13" max="15" width="11.625" bestFit="1" customWidth="1"/>
    <col min="18" max="18" width="11.625" bestFit="1" customWidth="1"/>
    <col min="19" max="19" width="10.5" bestFit="1" customWidth="1"/>
    <col min="20" max="20" width="11.625" bestFit="1" customWidth="1"/>
    <col min="23" max="24" width="10.5" bestFit="1" customWidth="1"/>
  </cols>
  <sheetData>
    <row r="1" spans="1:16" x14ac:dyDescent="0.3">
      <c r="A1" t="s">
        <v>31</v>
      </c>
    </row>
    <row r="9" spans="1:16" x14ac:dyDescent="0.3">
      <c r="F9" t="s">
        <v>32</v>
      </c>
      <c r="G9">
        <f>3321*4+43*4+222*2+16</f>
        <v>13916</v>
      </c>
      <c r="J9">
        <f>295260+1936120+8546580+155907580</f>
        <v>166685540</v>
      </c>
      <c r="P9" t="s">
        <v>68</v>
      </c>
    </row>
    <row r="10" spans="1:16" x14ac:dyDescent="0.3">
      <c r="A10" t="s">
        <v>33</v>
      </c>
    </row>
    <row r="16" spans="1:16" x14ac:dyDescent="0.3">
      <c r="F16" t="s">
        <v>34</v>
      </c>
      <c r="G16">
        <f>11472*4+927*2</f>
        <v>47742</v>
      </c>
      <c r="J16">
        <f>35098010+532214470</f>
        <v>567312480</v>
      </c>
    </row>
    <row r="17" spans="1:10" x14ac:dyDescent="0.3">
      <c r="A17" t="s">
        <v>35</v>
      </c>
    </row>
    <row r="23" spans="1:10" x14ac:dyDescent="0.3">
      <c r="F23" t="s">
        <v>34</v>
      </c>
      <c r="G23">
        <f>19520*4+1467*2</f>
        <v>81014</v>
      </c>
      <c r="J23">
        <f>54717030+890753300</f>
        <v>945470330</v>
      </c>
    </row>
    <row r="24" spans="1:10" x14ac:dyDescent="0.3">
      <c r="A24" t="s">
        <v>36</v>
      </c>
    </row>
    <row r="29" spans="1:10" x14ac:dyDescent="0.3">
      <c r="F29" t="s">
        <v>32</v>
      </c>
      <c r="G29">
        <f>26018*4+2109*2</f>
        <v>108290</v>
      </c>
      <c r="J29">
        <f>79767270+1200244320</f>
        <v>1280011590</v>
      </c>
    </row>
    <row r="31" spans="1:10" x14ac:dyDescent="0.3">
      <c r="A31" t="s">
        <v>37</v>
      </c>
    </row>
    <row r="37" spans="1:10" x14ac:dyDescent="0.3">
      <c r="F37" t="s">
        <v>32</v>
      </c>
      <c r="G37">
        <f>41040*4+3305*2</f>
        <v>170770</v>
      </c>
      <c r="J37">
        <f>124873390+1894252390</f>
        <v>2019125780</v>
      </c>
    </row>
    <row r="38" spans="1:10" x14ac:dyDescent="0.3">
      <c r="A38" t="s">
        <v>38</v>
      </c>
    </row>
    <row r="44" spans="1:10" x14ac:dyDescent="0.3">
      <c r="F44" t="s">
        <v>39</v>
      </c>
      <c r="G44">
        <f>39258*4+3115*2</f>
        <v>163262</v>
      </c>
      <c r="J44">
        <f>116192900+1796707530</f>
        <v>1912900430</v>
      </c>
    </row>
    <row r="45" spans="1:10" x14ac:dyDescent="0.3">
      <c r="A45" t="s">
        <v>40</v>
      </c>
    </row>
    <row r="51" spans="1:10" x14ac:dyDescent="0.3">
      <c r="F51" t="s">
        <v>34</v>
      </c>
      <c r="G51">
        <f>53108*4+4096*2</f>
        <v>220624</v>
      </c>
      <c r="J51">
        <f>153753850+2448315390</f>
        <v>2602069240</v>
      </c>
    </row>
    <row r="52" spans="1:10" x14ac:dyDescent="0.3">
      <c r="A52" t="s">
        <v>41</v>
      </c>
    </row>
    <row r="58" spans="1:10" x14ac:dyDescent="0.3">
      <c r="F58" t="s">
        <v>34</v>
      </c>
      <c r="G58">
        <f>26096*4+1783*2</f>
        <v>107950</v>
      </c>
      <c r="J58">
        <f>66822440+1202098280</f>
        <v>1268920720</v>
      </c>
    </row>
    <row r="59" spans="1:10" x14ac:dyDescent="0.3">
      <c r="A59" t="s">
        <v>42</v>
      </c>
    </row>
    <row r="65" spans="1:15" x14ac:dyDescent="0.3">
      <c r="F65" t="s">
        <v>34</v>
      </c>
      <c r="G65">
        <f>27187*4+2141*2</f>
        <v>113030</v>
      </c>
      <c r="J65">
        <f>79903960+1247166580</f>
        <v>1327070540</v>
      </c>
    </row>
    <row r="66" spans="1:15" x14ac:dyDescent="0.3">
      <c r="A66" t="s">
        <v>43</v>
      </c>
    </row>
    <row r="68" spans="1:15" x14ac:dyDescent="0.3">
      <c r="K68">
        <f>43777*4+3482*2</f>
        <v>182072</v>
      </c>
    </row>
    <row r="69" spans="1:15" x14ac:dyDescent="0.3">
      <c r="K69">
        <f>2020270600+131055050</f>
        <v>2151325650</v>
      </c>
    </row>
    <row r="73" spans="1:15" x14ac:dyDescent="0.3">
      <c r="A73" s="41" t="s">
        <v>44</v>
      </c>
      <c r="B73" s="41"/>
      <c r="C73" s="41"/>
      <c r="D73" s="41"/>
      <c r="F73" s="41" t="s">
        <v>45</v>
      </c>
      <c r="G73" s="41"/>
      <c r="H73" s="41"/>
      <c r="I73" s="41"/>
      <c r="K73" s="41" t="s">
        <v>46</v>
      </c>
      <c r="L73" s="41"/>
      <c r="M73" s="41"/>
      <c r="N73" s="41"/>
      <c r="O73" s="41"/>
    </row>
    <row r="85" spans="1:14" x14ac:dyDescent="0.3">
      <c r="C85">
        <f>26985*4+2634*2</f>
        <v>113208</v>
      </c>
      <c r="H85">
        <f>26820*4+2451*2</f>
        <v>112182</v>
      </c>
      <c r="N85">
        <f>8647*4+770*2</f>
        <v>36128</v>
      </c>
    </row>
    <row r="86" spans="1:14" x14ac:dyDescent="0.3">
      <c r="A86" s="41" t="s">
        <v>47</v>
      </c>
      <c r="B86" s="41"/>
      <c r="C86" s="41"/>
      <c r="D86" s="41"/>
      <c r="F86" s="41" t="s">
        <v>48</v>
      </c>
      <c r="G86" s="41"/>
      <c r="H86" s="41"/>
      <c r="I86" s="41"/>
      <c r="K86" s="41" t="s">
        <v>49</v>
      </c>
      <c r="L86" s="41"/>
      <c r="M86" s="41"/>
      <c r="N86" s="41"/>
    </row>
    <row r="87" spans="1:14" x14ac:dyDescent="0.3">
      <c r="A87" s="15"/>
      <c r="B87" s="15"/>
      <c r="C87" s="15"/>
      <c r="D87" s="15"/>
    </row>
    <row r="97" spans="1:19" x14ac:dyDescent="0.3">
      <c r="C97">
        <f>18627*4+1854*2</f>
        <v>78216</v>
      </c>
      <c r="H97">
        <f>24093*4+2022*2</f>
        <v>100416</v>
      </c>
      <c r="M97">
        <f>30826*4+3534*2</f>
        <v>130372</v>
      </c>
    </row>
    <row r="99" spans="1:19" x14ac:dyDescent="0.3">
      <c r="A99" s="41" t="s">
        <v>50</v>
      </c>
      <c r="B99" s="41"/>
      <c r="C99" s="41"/>
      <c r="D99" s="41"/>
      <c r="F99" s="41" t="s">
        <v>51</v>
      </c>
      <c r="G99" s="41"/>
      <c r="H99" s="41"/>
      <c r="I99" s="41"/>
    </row>
    <row r="111" spans="1:19" x14ac:dyDescent="0.3">
      <c r="C111">
        <f>22095*4+2001*2</f>
        <v>92382</v>
      </c>
      <c r="H111">
        <f>10515*4+878+19759*4+3545*2</f>
        <v>129064</v>
      </c>
    </row>
    <row r="112" spans="1:19" x14ac:dyDescent="0.3">
      <c r="A112" s="41" t="s">
        <v>52</v>
      </c>
      <c r="B112" s="41"/>
      <c r="C112" s="41"/>
      <c r="D112" s="41"/>
      <c r="F112" s="41" t="s">
        <v>53</v>
      </c>
      <c r="G112" s="41"/>
      <c r="H112" s="41"/>
      <c r="I112" s="41"/>
      <c r="J112" s="15"/>
      <c r="K112" s="41" t="s">
        <v>54</v>
      </c>
      <c r="L112" s="41"/>
      <c r="M112" s="41"/>
      <c r="N112" s="41"/>
      <c r="O112" s="15"/>
      <c r="P112" s="41" t="s">
        <v>59</v>
      </c>
      <c r="Q112" s="41"/>
      <c r="R112" s="41"/>
      <c r="S112" s="41"/>
    </row>
    <row r="113" spans="1:19" x14ac:dyDescent="0.3">
      <c r="P113" s="16"/>
      <c r="Q113" s="16"/>
      <c r="R113" s="16"/>
      <c r="S113" s="16"/>
    </row>
    <row r="121" spans="1:19" ht="37.5" customHeight="1" x14ac:dyDescent="0.3"/>
    <row r="122" spans="1:19" ht="37.5" customHeight="1" x14ac:dyDescent="0.3"/>
    <row r="123" spans="1:19" x14ac:dyDescent="0.3">
      <c r="A123" s="41" t="s">
        <v>55</v>
      </c>
      <c r="B123" s="41"/>
      <c r="C123" s="41"/>
      <c r="D123" s="41"/>
      <c r="E123" s="15"/>
      <c r="F123" s="41" t="s">
        <v>56</v>
      </c>
      <c r="G123" s="41"/>
      <c r="H123" s="41"/>
      <c r="I123" s="41"/>
      <c r="J123" s="17"/>
      <c r="K123" s="41" t="s">
        <v>60</v>
      </c>
      <c r="L123" s="41"/>
      <c r="M123" s="41"/>
      <c r="N123" s="41"/>
      <c r="O123" s="15"/>
      <c r="P123" s="41" t="s">
        <v>61</v>
      </c>
      <c r="Q123" s="41"/>
      <c r="R123" s="41"/>
      <c r="S123" s="41"/>
    </row>
    <row r="134" spans="1:20" x14ac:dyDescent="0.3">
      <c r="A134" s="41" t="s">
        <v>57</v>
      </c>
      <c r="B134" s="41"/>
      <c r="C134" s="41"/>
      <c r="D134" s="41"/>
      <c r="E134" s="41"/>
      <c r="G134" s="41" t="s">
        <v>58</v>
      </c>
      <c r="H134" s="41"/>
      <c r="I134" s="41"/>
      <c r="J134" s="41"/>
      <c r="L134" s="41" t="s">
        <v>66</v>
      </c>
      <c r="M134" s="41"/>
      <c r="N134" s="41"/>
      <c r="O134" s="41"/>
      <c r="Q134" s="41" t="s">
        <v>67</v>
      </c>
      <c r="R134" s="41"/>
      <c r="S134" s="41"/>
      <c r="T134" s="41"/>
    </row>
    <row r="146" spans="1:20" x14ac:dyDescent="0.3">
      <c r="A146" s="41" t="s">
        <v>69</v>
      </c>
      <c r="B146" s="41"/>
      <c r="C146" s="41"/>
      <c r="D146" s="41"/>
      <c r="E146" s="41"/>
      <c r="G146" s="41" t="s">
        <v>70</v>
      </c>
      <c r="H146" s="41"/>
      <c r="I146" s="41"/>
      <c r="J146" s="41"/>
      <c r="L146" s="41" t="s">
        <v>71</v>
      </c>
      <c r="M146" s="41"/>
      <c r="N146" s="41"/>
      <c r="O146" s="41"/>
      <c r="Q146" s="41" t="s">
        <v>72</v>
      </c>
      <c r="R146" s="41"/>
      <c r="S146" s="41"/>
      <c r="T146" s="41"/>
    </row>
    <row r="164" spans="1:20" x14ac:dyDescent="0.3">
      <c r="A164" s="41" t="s">
        <v>81</v>
      </c>
      <c r="B164" s="41"/>
      <c r="C164" s="41"/>
      <c r="D164" s="41"/>
      <c r="E164" s="41"/>
      <c r="G164" s="41" t="s">
        <v>82</v>
      </c>
      <c r="H164" s="41"/>
      <c r="I164" s="41"/>
      <c r="J164" s="41"/>
      <c r="L164" s="41" t="s">
        <v>83</v>
      </c>
      <c r="M164" s="41"/>
      <c r="N164" s="41"/>
      <c r="O164" s="41"/>
      <c r="Q164" s="41" t="s">
        <v>84</v>
      </c>
      <c r="R164" s="41"/>
      <c r="S164" s="41"/>
      <c r="T164" s="41"/>
    </row>
    <row r="177" spans="1:22" x14ac:dyDescent="0.3">
      <c r="A177" s="41" t="s">
        <v>85</v>
      </c>
      <c r="B177" s="41"/>
      <c r="C177" s="41"/>
      <c r="D177" s="41"/>
      <c r="E177" s="41"/>
      <c r="G177" s="41" t="s">
        <v>86</v>
      </c>
      <c r="H177" s="41"/>
      <c r="I177" s="41"/>
      <c r="J177" s="41"/>
      <c r="L177" s="41" t="s">
        <v>87</v>
      </c>
      <c r="M177" s="41"/>
      <c r="N177" s="41"/>
      <c r="O177" s="41"/>
      <c r="Q177" s="41" t="s">
        <v>88</v>
      </c>
      <c r="R177" s="41"/>
      <c r="S177" s="41"/>
      <c r="T177" s="41"/>
    </row>
    <row r="179" spans="1:22" x14ac:dyDescent="0.3">
      <c r="V179">
        <f>10085*4</f>
        <v>40340</v>
      </c>
    </row>
    <row r="180" spans="1:22" x14ac:dyDescent="0.3">
      <c r="V180">
        <f>2776*2</f>
        <v>5552</v>
      </c>
    </row>
    <row r="181" spans="1:22" x14ac:dyDescent="0.3">
      <c r="V181">
        <v>34</v>
      </c>
    </row>
    <row r="182" spans="1:22" x14ac:dyDescent="0.3">
      <c r="V182">
        <v>14</v>
      </c>
    </row>
    <row r="183" spans="1:22" x14ac:dyDescent="0.3">
      <c r="V183">
        <v>18</v>
      </c>
    </row>
    <row r="184" spans="1:22" x14ac:dyDescent="0.3">
      <c r="V184">
        <f>SUM(V179:V183)</f>
        <v>45958</v>
      </c>
    </row>
    <row r="192" spans="1:22" x14ac:dyDescent="0.3">
      <c r="A192" s="41" t="s">
        <v>90</v>
      </c>
      <c r="B192" s="41"/>
      <c r="C192" s="41"/>
      <c r="D192" s="41"/>
      <c r="E192" s="41"/>
      <c r="G192" s="41" t="s">
        <v>91</v>
      </c>
      <c r="H192" s="41"/>
      <c r="I192" s="41"/>
      <c r="J192" s="41"/>
      <c r="L192" s="41" t="s">
        <v>92</v>
      </c>
      <c r="M192" s="41"/>
      <c r="N192" s="41"/>
      <c r="O192" s="41"/>
      <c r="Q192" s="41" t="s">
        <v>93</v>
      </c>
      <c r="R192" s="41"/>
      <c r="S192" s="41"/>
      <c r="T192" s="41"/>
    </row>
    <row r="194" spans="23:24" x14ac:dyDescent="0.3">
      <c r="W194">
        <v>11445</v>
      </c>
      <c r="X194">
        <f>W194*4</f>
        <v>45780</v>
      </c>
    </row>
    <row r="195" spans="23:24" x14ac:dyDescent="0.3">
      <c r="W195">
        <v>8183</v>
      </c>
      <c r="X195">
        <f>W195*2</f>
        <v>16366</v>
      </c>
    </row>
    <row r="196" spans="23:24" x14ac:dyDescent="0.3">
      <c r="W196">
        <v>878</v>
      </c>
      <c r="X196">
        <f>W196*4</f>
        <v>3512</v>
      </c>
    </row>
    <row r="197" spans="23:24" x14ac:dyDescent="0.3">
      <c r="W197">
        <v>204</v>
      </c>
      <c r="X197">
        <f>W197*2</f>
        <v>408</v>
      </c>
    </row>
  </sheetData>
  <mergeCells count="36">
    <mergeCell ref="A192:E192"/>
    <mergeCell ref="A146:E146"/>
    <mergeCell ref="G146:J146"/>
    <mergeCell ref="L146:O146"/>
    <mergeCell ref="Q146:T146"/>
    <mergeCell ref="A164:E164"/>
    <mergeCell ref="G164:J164"/>
    <mergeCell ref="L164:O164"/>
    <mergeCell ref="Q164:T164"/>
    <mergeCell ref="A177:E177"/>
    <mergeCell ref="G177:J177"/>
    <mergeCell ref="L177:O177"/>
    <mergeCell ref="Q177:T177"/>
    <mergeCell ref="G192:J192"/>
    <mergeCell ref="L192:O192"/>
    <mergeCell ref="Q192:T192"/>
    <mergeCell ref="K73:O73"/>
    <mergeCell ref="F73:I73"/>
    <mergeCell ref="A73:D73"/>
    <mergeCell ref="P123:S123"/>
    <mergeCell ref="K123:N123"/>
    <mergeCell ref="F123:I123"/>
    <mergeCell ref="F99:I99"/>
    <mergeCell ref="A99:D99"/>
    <mergeCell ref="A86:D86"/>
    <mergeCell ref="F86:I86"/>
    <mergeCell ref="K86:N86"/>
    <mergeCell ref="A134:E134"/>
    <mergeCell ref="G134:J134"/>
    <mergeCell ref="F112:I112"/>
    <mergeCell ref="K112:N112"/>
    <mergeCell ref="P112:S112"/>
    <mergeCell ref="A123:D123"/>
    <mergeCell ref="A112:D112"/>
    <mergeCell ref="L134:O134"/>
    <mergeCell ref="Q134:T134"/>
  </mergeCells>
  <phoneticPr fontId="1" type="noConversion"/>
  <printOptions horizontalCentered="1"/>
  <pageMargins left="0" right="0" top="0" bottom="0" header="0.31496062992125984" footer="0.31496062992125984"/>
  <pageSetup paperSize="9" scale="70" orientation="landscape" r:id="rId1"/>
  <rowBreaks count="3" manualBreakCount="3">
    <brk id="44" max="18" man="1"/>
    <brk id="84" max="18" man="1"/>
    <brk id="133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판매수량</vt:lpstr>
      <vt:lpstr>SCM실적표</vt:lpstr>
      <vt:lpstr>SCM실적표!Print_Area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2019-10-24T09:08:43Z</cp:lastPrinted>
  <dcterms:created xsi:type="dcterms:W3CDTF">2018-06-27T05:38:07Z</dcterms:created>
  <dcterms:modified xsi:type="dcterms:W3CDTF">2021-05-14T02:15:45Z</dcterms:modified>
</cp:coreProperties>
</file>